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672" windowWidth="30936" windowHeight="15432" activeTab="1"/>
  </bookViews>
  <sheets>
    <sheet name="Overview" sheetId="1" r:id="rId1"/>
    <sheet name="RefCO2vsRE" sheetId="4" r:id="rId2"/>
    <sheet name="REvsREnoGInga" sheetId="5" r:id="rId3"/>
    <sheet name="REvsREnoCO2" sheetId="7" r:id="rId4"/>
    <sheet name="RE" sheetId="8" r:id="rId5"/>
    <sheet name="co2" sheetId="9" r:id="rId6"/>
    <sheet name="2040-2050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1832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ps">Overview!$F$1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/>
</workbook>
</file>

<file path=xl/calcChain.xml><?xml version="1.0" encoding="utf-8"?>
<calcChain xmlns="http://schemas.openxmlformats.org/spreadsheetml/2006/main">
  <c r="O174" i="4" l="1"/>
  <c r="O173" i="4"/>
  <c r="S174" i="4"/>
  <c r="S173" i="4"/>
  <c r="S203" i="4"/>
  <c r="S202" i="4"/>
  <c r="N175" i="4"/>
  <c r="Q199" i="4"/>
  <c r="R199" i="4"/>
  <c r="Q200" i="4"/>
  <c r="R200" i="4"/>
  <c r="Q201" i="4"/>
  <c r="Q203" i="4" s="1"/>
  <c r="R201" i="4"/>
  <c r="R203" i="4"/>
  <c r="R202" i="4"/>
  <c r="Q202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P174" i="4"/>
  <c r="Q174" i="4"/>
  <c r="R174" i="4"/>
  <c r="D173" i="4"/>
  <c r="E173" i="4"/>
  <c r="F173" i="4"/>
  <c r="G173" i="4"/>
  <c r="H173" i="4"/>
  <c r="I173" i="4"/>
  <c r="J173" i="4"/>
  <c r="K173" i="4"/>
  <c r="L173" i="4"/>
  <c r="M173" i="4"/>
  <c r="N173" i="4"/>
  <c r="P173" i="4"/>
  <c r="Q173" i="4"/>
  <c r="R173" i="4"/>
  <c r="C173" i="4"/>
  <c r="B174" i="4"/>
  <c r="B173" i="4"/>
  <c r="B170" i="4"/>
  <c r="C170" i="4"/>
  <c r="D170" i="4"/>
  <c r="E170" i="4"/>
  <c r="F170" i="4"/>
  <c r="G170" i="4"/>
  <c r="H170" i="4"/>
  <c r="K170" i="4"/>
  <c r="M170" i="4"/>
  <c r="P170" i="4"/>
  <c r="Q170" i="4"/>
  <c r="I170" i="4" s="1"/>
  <c r="B171" i="4"/>
  <c r="C171" i="4"/>
  <c r="D171" i="4"/>
  <c r="E171" i="4"/>
  <c r="F171" i="4"/>
  <c r="G171" i="4"/>
  <c r="H171" i="4"/>
  <c r="K171" i="4"/>
  <c r="M171" i="4"/>
  <c r="P171" i="4"/>
  <c r="Q171" i="4"/>
  <c r="B172" i="4"/>
  <c r="C172" i="4"/>
  <c r="D172" i="4"/>
  <c r="E172" i="4"/>
  <c r="F172" i="4"/>
  <c r="G172" i="4"/>
  <c r="H172" i="4"/>
  <c r="K172" i="4"/>
  <c r="M172" i="4"/>
  <c r="P172" i="4"/>
  <c r="Q172" i="4"/>
  <c r="I171" i="4" l="1"/>
  <c r="J171" i="4"/>
  <c r="L171" i="4" s="1"/>
  <c r="I172" i="4"/>
  <c r="J172" i="4" s="1"/>
  <c r="L172" i="4" s="1"/>
  <c r="J170" i="4"/>
  <c r="L170" i="4" s="1"/>
  <c r="K199" i="4" l="1"/>
  <c r="K201" i="4"/>
  <c r="K203" i="4" s="1"/>
  <c r="K200" i="4"/>
  <c r="K202" i="4" s="1"/>
  <c r="D199" i="4" l="1"/>
  <c r="M199" i="4"/>
  <c r="H200" i="4"/>
  <c r="H202" i="4" s="1"/>
  <c r="M201" i="4"/>
  <c r="M203" i="4" s="1"/>
  <c r="H201" i="4"/>
  <c r="H203" i="4" s="1"/>
  <c r="H199" i="4"/>
  <c r="D200" i="4"/>
  <c r="D202" i="4" s="1"/>
  <c r="M200" i="4"/>
  <c r="M202" i="4" s="1"/>
  <c r="D201" i="4"/>
  <c r="D203" i="4" s="1"/>
  <c r="B201" i="4" l="1"/>
  <c r="B199" i="4"/>
  <c r="B200" i="4"/>
  <c r="C201" i="4"/>
  <c r="C203" i="4" s="1"/>
  <c r="C199" i="4"/>
  <c r="C200" i="4"/>
  <c r="C202" i="4" s="1"/>
  <c r="B202" i="4" l="1"/>
  <c r="B203" i="4"/>
  <c r="P200" i="4" l="1"/>
  <c r="P202" i="4" l="1"/>
  <c r="I200" i="4"/>
  <c r="I202" i="4" s="1"/>
  <c r="P199" i="4"/>
  <c r="I199" i="4" s="1"/>
  <c r="E199" i="4"/>
  <c r="E201" i="4" l="1"/>
  <c r="E203" i="4" s="1"/>
  <c r="E200" i="4"/>
  <c r="E202" i="4" s="1"/>
  <c r="G199" i="4" l="1"/>
  <c r="P201" i="4"/>
  <c r="P203" i="4" l="1"/>
  <c r="I201" i="4"/>
  <c r="I203" i="4" s="1"/>
  <c r="G200" i="4"/>
  <c r="G202" i="4" s="1"/>
  <c r="G201" i="4" l="1"/>
  <c r="G203" i="4" s="1"/>
  <c r="F199" i="4" l="1"/>
  <c r="J199" i="4" s="1"/>
  <c r="L199" i="4" s="1"/>
  <c r="F201" i="4" l="1"/>
  <c r="J201" i="4" l="1"/>
  <c r="F203" i="4"/>
  <c r="L201" i="4" l="1"/>
  <c r="L203" i="4" s="1"/>
  <c r="J203" i="4"/>
  <c r="F200" i="4" l="1"/>
  <c r="J200" i="4" l="1"/>
  <c r="F202" i="4"/>
  <c r="L200" i="4" l="1"/>
  <c r="L202" i="4" s="1"/>
  <c r="J202" i="4"/>
  <c r="W52" i="7" l="1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N11" i="10" l="1"/>
  <c r="M11" i="10"/>
  <c r="L11" i="10"/>
  <c r="K11" i="10"/>
  <c r="J11" i="10"/>
  <c r="I11" i="10"/>
  <c r="H11" i="10"/>
  <c r="G11" i="10"/>
  <c r="F11" i="10"/>
  <c r="E11" i="10"/>
  <c r="D11" i="10"/>
  <c r="C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N9" i="10"/>
  <c r="M9" i="10"/>
  <c r="L9" i="10"/>
  <c r="K9" i="10"/>
  <c r="J9" i="10"/>
  <c r="I9" i="10"/>
  <c r="H9" i="10"/>
  <c r="G9" i="10"/>
  <c r="F9" i="10"/>
  <c r="E9" i="10"/>
  <c r="D9" i="10"/>
  <c r="C9" i="10"/>
  <c r="N8" i="10"/>
  <c r="M8" i="10"/>
  <c r="L8" i="10"/>
  <c r="K8" i="10"/>
  <c r="J8" i="10"/>
  <c r="I8" i="10"/>
  <c r="H8" i="10"/>
  <c r="G8" i="10"/>
  <c r="F8" i="10"/>
  <c r="E8" i="10"/>
  <c r="D8" i="10"/>
  <c r="C8" i="10"/>
  <c r="N7" i="10"/>
  <c r="M7" i="10"/>
  <c r="L7" i="10"/>
  <c r="K7" i="10"/>
  <c r="J7" i="10"/>
  <c r="I7" i="10"/>
  <c r="H7" i="10"/>
  <c r="G7" i="10"/>
  <c r="F7" i="10"/>
  <c r="E7" i="10"/>
  <c r="D7" i="10"/>
  <c r="C7" i="10"/>
  <c r="N6" i="10"/>
  <c r="M6" i="10"/>
  <c r="L6" i="10"/>
  <c r="K6" i="10"/>
  <c r="J6" i="10"/>
  <c r="I6" i="10"/>
  <c r="H6" i="10"/>
  <c r="G6" i="10"/>
  <c r="F6" i="10"/>
  <c r="E6" i="10"/>
  <c r="D6" i="10"/>
  <c r="C6" i="10"/>
  <c r="D28" i="9"/>
  <c r="C28" i="9"/>
  <c r="D26" i="9"/>
  <c r="C26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J147" i="8"/>
  <c r="I147" i="8"/>
  <c r="X147" i="8" s="1"/>
  <c r="H147" i="8"/>
  <c r="G147" i="8"/>
  <c r="F147" i="8"/>
  <c r="E147" i="8"/>
  <c r="D147" i="8"/>
  <c r="C147" i="8"/>
  <c r="B147" i="8"/>
  <c r="W147" i="8" s="1"/>
  <c r="J146" i="8"/>
  <c r="I146" i="8"/>
  <c r="X146" i="8" s="1"/>
  <c r="H146" i="8"/>
  <c r="G146" i="8"/>
  <c r="F146" i="8"/>
  <c r="E146" i="8"/>
  <c r="D146" i="8"/>
  <c r="C146" i="8"/>
  <c r="B146" i="8"/>
  <c r="W146" i="8" s="1"/>
  <c r="W145" i="8"/>
  <c r="J145" i="8"/>
  <c r="I145" i="8"/>
  <c r="X145" i="8" s="1"/>
  <c r="H145" i="8"/>
  <c r="G145" i="8"/>
  <c r="F145" i="8"/>
  <c r="E145" i="8"/>
  <c r="D145" i="8"/>
  <c r="C145" i="8"/>
  <c r="B145" i="8"/>
  <c r="W144" i="8"/>
  <c r="J144" i="8"/>
  <c r="I144" i="8"/>
  <c r="X144" i="8" s="1"/>
  <c r="H144" i="8"/>
  <c r="G144" i="8"/>
  <c r="F144" i="8"/>
  <c r="E144" i="8"/>
  <c r="D144" i="8"/>
  <c r="C144" i="8"/>
  <c r="B144" i="8"/>
  <c r="J143" i="8"/>
  <c r="I143" i="8"/>
  <c r="X143" i="8" s="1"/>
  <c r="H143" i="8"/>
  <c r="G143" i="8"/>
  <c r="F143" i="8"/>
  <c r="E143" i="8"/>
  <c r="D143" i="8"/>
  <c r="C143" i="8"/>
  <c r="B143" i="8"/>
  <c r="W143" i="8" s="1"/>
  <c r="W142" i="8"/>
  <c r="J142" i="8"/>
  <c r="I142" i="8"/>
  <c r="X142" i="8" s="1"/>
  <c r="H142" i="8"/>
  <c r="G142" i="8"/>
  <c r="F142" i="8"/>
  <c r="E142" i="8"/>
  <c r="D142" i="8"/>
  <c r="C142" i="8"/>
  <c r="B142" i="8"/>
  <c r="J141" i="8"/>
  <c r="I141" i="8"/>
  <c r="X141" i="8" s="1"/>
  <c r="H141" i="8"/>
  <c r="G141" i="8"/>
  <c r="F141" i="8"/>
  <c r="E141" i="8"/>
  <c r="D141" i="8"/>
  <c r="C141" i="8"/>
  <c r="B141" i="8"/>
  <c r="W141" i="8" s="1"/>
  <c r="W140" i="8"/>
  <c r="J140" i="8"/>
  <c r="I140" i="8"/>
  <c r="X140" i="8" s="1"/>
  <c r="H140" i="8"/>
  <c r="G140" i="8"/>
  <c r="F140" i="8"/>
  <c r="E140" i="8"/>
  <c r="D140" i="8"/>
  <c r="C140" i="8"/>
  <c r="B140" i="8"/>
  <c r="J139" i="8"/>
  <c r="I139" i="8"/>
  <c r="X139" i="8" s="1"/>
  <c r="H139" i="8"/>
  <c r="G139" i="8"/>
  <c r="F139" i="8"/>
  <c r="E139" i="8"/>
  <c r="D139" i="8"/>
  <c r="C139" i="8"/>
  <c r="B139" i="8"/>
  <c r="W139" i="8" s="1"/>
  <c r="W138" i="8"/>
  <c r="J138" i="8"/>
  <c r="I138" i="8"/>
  <c r="X138" i="8" s="1"/>
  <c r="H138" i="8"/>
  <c r="G138" i="8"/>
  <c r="F138" i="8"/>
  <c r="E138" i="8"/>
  <c r="D138" i="8"/>
  <c r="C138" i="8"/>
  <c r="B138" i="8"/>
  <c r="J137" i="8"/>
  <c r="I137" i="8"/>
  <c r="X137" i="8" s="1"/>
  <c r="H137" i="8"/>
  <c r="G137" i="8"/>
  <c r="F137" i="8"/>
  <c r="E137" i="8"/>
  <c r="D137" i="8"/>
  <c r="C137" i="8"/>
  <c r="B137" i="8"/>
  <c r="W137" i="8" s="1"/>
  <c r="W136" i="8"/>
  <c r="J136" i="8"/>
  <c r="I136" i="8"/>
  <c r="X136" i="8" s="1"/>
  <c r="H136" i="8"/>
  <c r="G136" i="8"/>
  <c r="F136" i="8"/>
  <c r="E136" i="8"/>
  <c r="D136" i="8"/>
  <c r="C136" i="8"/>
  <c r="B136" i="8"/>
  <c r="J135" i="8"/>
  <c r="I135" i="8"/>
  <c r="X135" i="8" s="1"/>
  <c r="H135" i="8"/>
  <c r="G135" i="8"/>
  <c r="F135" i="8"/>
  <c r="E135" i="8"/>
  <c r="D135" i="8"/>
  <c r="C135" i="8"/>
  <c r="B135" i="8"/>
  <c r="W135" i="8" s="1"/>
  <c r="J134" i="8"/>
  <c r="I134" i="8"/>
  <c r="X134" i="8" s="1"/>
  <c r="H134" i="8"/>
  <c r="G134" i="8"/>
  <c r="F134" i="8"/>
  <c r="E134" i="8"/>
  <c r="D134" i="8"/>
  <c r="C134" i="8"/>
  <c r="B134" i="8"/>
  <c r="W134" i="8" s="1"/>
  <c r="W133" i="8"/>
  <c r="J133" i="8"/>
  <c r="I133" i="8"/>
  <c r="X133" i="8" s="1"/>
  <c r="H133" i="8"/>
  <c r="G133" i="8"/>
  <c r="F133" i="8"/>
  <c r="E133" i="8"/>
  <c r="D133" i="8"/>
  <c r="C133" i="8"/>
  <c r="B133" i="8"/>
  <c r="W132" i="8"/>
  <c r="J132" i="8"/>
  <c r="I132" i="8"/>
  <c r="X132" i="8" s="1"/>
  <c r="H132" i="8"/>
  <c r="G132" i="8"/>
  <c r="F132" i="8"/>
  <c r="E132" i="8"/>
  <c r="D132" i="8"/>
  <c r="C132" i="8"/>
  <c r="B132" i="8"/>
  <c r="W131" i="8"/>
  <c r="J131" i="8"/>
  <c r="I131" i="8"/>
  <c r="X131" i="8" s="1"/>
  <c r="H131" i="8"/>
  <c r="G131" i="8"/>
  <c r="F131" i="8"/>
  <c r="E131" i="8"/>
  <c r="D131" i="8"/>
  <c r="C131" i="8"/>
  <c r="B131" i="8"/>
  <c r="J130" i="8"/>
  <c r="I130" i="8"/>
  <c r="X130" i="8" s="1"/>
  <c r="H130" i="8"/>
  <c r="G130" i="8"/>
  <c r="F130" i="8"/>
  <c r="E130" i="8"/>
  <c r="D130" i="8"/>
  <c r="C130" i="8"/>
  <c r="B130" i="8"/>
  <c r="W130" i="8" s="1"/>
  <c r="J129" i="8"/>
  <c r="I129" i="8"/>
  <c r="X129" i="8" s="1"/>
  <c r="H129" i="8"/>
  <c r="G129" i="8"/>
  <c r="F129" i="8"/>
  <c r="E129" i="8"/>
  <c r="D129" i="8"/>
  <c r="C129" i="8"/>
  <c r="B129" i="8"/>
  <c r="W129" i="8" s="1"/>
  <c r="J128" i="8"/>
  <c r="I128" i="8"/>
  <c r="X128" i="8" s="1"/>
  <c r="H128" i="8"/>
  <c r="G128" i="8"/>
  <c r="F128" i="8"/>
  <c r="E128" i="8"/>
  <c r="D128" i="8"/>
  <c r="C128" i="8"/>
  <c r="B128" i="8"/>
  <c r="W128" i="8" s="1"/>
  <c r="K127" i="8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K144" i="8" s="1"/>
  <c r="K145" i="8" s="1"/>
  <c r="K146" i="8" s="1"/>
  <c r="K147" i="8" s="1"/>
  <c r="J127" i="8"/>
  <c r="I127" i="8"/>
  <c r="X127" i="8" s="1"/>
  <c r="H127" i="8"/>
  <c r="G127" i="8"/>
  <c r="F127" i="8"/>
  <c r="E127" i="8"/>
  <c r="D127" i="8"/>
  <c r="C127" i="8"/>
  <c r="B127" i="8"/>
  <c r="W127" i="8" s="1"/>
  <c r="Y125" i="8"/>
  <c r="X125" i="8"/>
  <c r="X124" i="8"/>
  <c r="O122" i="8"/>
  <c r="N122" i="8"/>
  <c r="O121" i="8"/>
  <c r="N121" i="8"/>
  <c r="O120" i="8"/>
  <c r="N120" i="8"/>
  <c r="O119" i="8"/>
  <c r="N119" i="8"/>
  <c r="O118" i="8"/>
  <c r="N118" i="8"/>
  <c r="O117" i="8"/>
  <c r="N117" i="8"/>
  <c r="O116" i="8"/>
  <c r="N116" i="8"/>
  <c r="O115" i="8"/>
  <c r="N115" i="8"/>
  <c r="O114" i="8"/>
  <c r="N114" i="8"/>
  <c r="O113" i="8"/>
  <c r="N113" i="8"/>
  <c r="O112" i="8"/>
  <c r="N112" i="8"/>
  <c r="O111" i="8"/>
  <c r="N111" i="8"/>
  <c r="O110" i="8"/>
  <c r="N110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T74" i="8"/>
  <c r="S74" i="8"/>
  <c r="R74" i="8"/>
  <c r="Q74" i="8"/>
  <c r="P74" i="8"/>
  <c r="O74" i="8"/>
  <c r="N74" i="8"/>
  <c r="L75" i="8" s="1"/>
  <c r="M74" i="8"/>
  <c r="L74" i="8"/>
  <c r="K74" i="8"/>
  <c r="J74" i="8"/>
  <c r="I74" i="8"/>
  <c r="H74" i="8"/>
  <c r="G74" i="8"/>
  <c r="F74" i="8"/>
  <c r="E74" i="8"/>
  <c r="D74" i="8"/>
  <c r="C74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T9" i="8"/>
  <c r="S9" i="8"/>
  <c r="S79" i="8" s="1"/>
  <c r="R9" i="8"/>
  <c r="R79" i="8" s="1"/>
  <c r="Q9" i="8"/>
  <c r="R194" i="8" s="1"/>
  <c r="P9" i="8"/>
  <c r="O9" i="8"/>
  <c r="N9" i="8"/>
  <c r="M9" i="8"/>
  <c r="M194" i="8" s="1"/>
  <c r="L9" i="8"/>
  <c r="K9" i="8"/>
  <c r="J9" i="8"/>
  <c r="I9" i="8"/>
  <c r="I194" i="8" s="1"/>
  <c r="H9" i="8"/>
  <c r="G9" i="8"/>
  <c r="F9" i="8"/>
  <c r="E9" i="8"/>
  <c r="E194" i="8" s="1"/>
  <c r="D9" i="8"/>
  <c r="C9" i="8"/>
  <c r="L53" i="8" l="1"/>
  <c r="L127" i="8"/>
  <c r="I79" i="8"/>
  <c r="D194" i="8"/>
  <c r="D79" i="8"/>
  <c r="H194" i="8"/>
  <c r="H79" i="8"/>
  <c r="T194" i="8"/>
  <c r="T79" i="8"/>
  <c r="L194" i="8"/>
  <c r="L79" i="8"/>
  <c r="Q194" i="8"/>
  <c r="P79" i="8"/>
  <c r="M79" i="8"/>
  <c r="N194" i="8"/>
  <c r="N79" i="8"/>
  <c r="Q79" i="8"/>
  <c r="S194" i="8"/>
  <c r="F194" i="8"/>
  <c r="F79" i="8"/>
  <c r="J194" i="8"/>
  <c r="J79" i="8"/>
  <c r="C194" i="8"/>
  <c r="C79" i="8"/>
  <c r="G194" i="8"/>
  <c r="G79" i="8"/>
  <c r="K194" i="8"/>
  <c r="K79" i="8"/>
  <c r="O194" i="8"/>
  <c r="O79" i="8"/>
  <c r="E79" i="8"/>
  <c r="AC148" i="4"/>
  <c r="Y218" i="4"/>
  <c r="Y208" i="4"/>
  <c r="Q219" i="4"/>
  <c r="R219" i="4"/>
  <c r="S219" i="4"/>
  <c r="T219" i="4"/>
  <c r="U219" i="4"/>
  <c r="V219" i="4"/>
  <c r="P219" i="4"/>
  <c r="B242" i="7"/>
  <c r="B241" i="7"/>
  <c r="B240" i="7"/>
  <c r="B239" i="7"/>
  <c r="B238" i="7"/>
  <c r="B237" i="7"/>
  <c r="B236" i="7"/>
  <c r="B235" i="7"/>
  <c r="B234" i="7"/>
  <c r="B233" i="7"/>
  <c r="B232" i="7"/>
  <c r="B231" i="7"/>
  <c r="O144" i="7"/>
  <c r="N144" i="7"/>
  <c r="O143" i="7"/>
  <c r="N143" i="7"/>
  <c r="O142" i="7"/>
  <c r="N142" i="7"/>
  <c r="O141" i="7"/>
  <c r="N141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T124" i="7"/>
  <c r="S124" i="7"/>
  <c r="R124" i="7"/>
  <c r="Q124" i="7"/>
  <c r="O124" i="7"/>
  <c r="N124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B278" i="7" l="1"/>
  <c r="R276" i="7"/>
  <c r="B265" i="7"/>
  <c r="B262" i="7"/>
  <c r="B258" i="7"/>
  <c r="A246" i="7"/>
  <c r="B277" i="7" s="1"/>
  <c r="R245" i="7"/>
  <c r="Q245" i="7"/>
  <c r="Q276" i="7" s="1"/>
  <c r="P245" i="7"/>
  <c r="P276" i="7" s="1"/>
  <c r="B267" i="7"/>
  <c r="B266" i="7"/>
  <c r="B264" i="7"/>
  <c r="B263" i="7"/>
  <c r="B261" i="7"/>
  <c r="B260" i="7"/>
  <c r="B259" i="7"/>
  <c r="B257" i="7"/>
  <c r="B228" i="7"/>
  <c r="B256" i="7" s="1"/>
  <c r="B227" i="7"/>
  <c r="B255" i="7" s="1"/>
  <c r="B226" i="7"/>
  <c r="B254" i="7" s="1"/>
  <c r="B225" i="7"/>
  <c r="B253" i="7" s="1"/>
  <c r="B224" i="7"/>
  <c r="B223" i="7"/>
  <c r="B252" i="7" s="1"/>
  <c r="B222" i="7"/>
  <c r="B251" i="7" s="1"/>
  <c r="B221" i="7"/>
  <c r="B250" i="7" s="1"/>
  <c r="B220" i="7"/>
  <c r="B249" i="7" s="1"/>
  <c r="B219" i="7"/>
  <c r="B248" i="7" s="1"/>
  <c r="B218" i="7"/>
  <c r="B247" i="7" s="1"/>
  <c r="B217" i="7"/>
  <c r="B246" i="7" s="1"/>
  <c r="A217" i="7"/>
  <c r="V194" i="7"/>
  <c r="U194" i="7"/>
  <c r="T194" i="7"/>
  <c r="S194" i="7"/>
  <c r="R194" i="7"/>
  <c r="Q194" i="7"/>
  <c r="P194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A149" i="7"/>
  <c r="Z147" i="7" s="1"/>
  <c r="X146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A102" i="7"/>
  <c r="A78" i="7"/>
  <c r="A124" i="7" s="1"/>
  <c r="A171" i="7" s="1"/>
  <c r="AA147" i="7" s="1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A56" i="7"/>
  <c r="V194" i="5"/>
  <c r="U194" i="5"/>
  <c r="T194" i="5"/>
  <c r="S194" i="5"/>
  <c r="R194" i="5"/>
  <c r="Q194" i="5"/>
  <c r="P194" i="5"/>
  <c r="Q209" i="4" l="1"/>
  <c r="R209" i="4"/>
  <c r="S209" i="4"/>
  <c r="T209" i="4"/>
  <c r="U209" i="4"/>
  <c r="V209" i="4"/>
  <c r="P209" i="4"/>
  <c r="B243" i="4" l="1"/>
  <c r="B242" i="4"/>
  <c r="B241" i="4"/>
  <c r="B240" i="4"/>
  <c r="B239" i="4"/>
  <c r="B238" i="4"/>
  <c r="B237" i="4"/>
  <c r="B236" i="4"/>
  <c r="B235" i="4"/>
  <c r="B234" i="4"/>
  <c r="B233" i="4"/>
  <c r="B232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T102" i="4"/>
  <c r="S102" i="4"/>
  <c r="R102" i="4"/>
  <c r="Q102" i="4"/>
  <c r="O102" i="4"/>
  <c r="N102" i="4"/>
  <c r="Q177" i="5" l="1"/>
  <c r="Q179" i="5" l="1"/>
  <c r="Q172" i="5"/>
  <c r="Q171" i="5"/>
  <c r="Q181" i="5"/>
  <c r="Q180" i="5"/>
  <c r="Q173" i="5"/>
  <c r="Q176" i="5"/>
  <c r="Q174" i="5"/>
  <c r="Q178" i="5"/>
  <c r="Q175" i="5"/>
  <c r="Q183" i="5" l="1"/>
  <c r="Q182" i="5"/>
  <c r="Q185" i="5" l="1"/>
  <c r="Q184" i="5"/>
  <c r="Q187" i="5" l="1"/>
  <c r="Q186" i="5"/>
  <c r="Q189" i="5" l="1"/>
  <c r="Q188" i="5"/>
  <c r="Q191" i="5" l="1"/>
  <c r="Q190" i="5"/>
  <c r="T242" i="5" l="1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P191" i="5"/>
  <c r="M191" i="5"/>
  <c r="K191" i="5"/>
  <c r="H191" i="5"/>
  <c r="G191" i="5"/>
  <c r="F191" i="5"/>
  <c r="E191" i="5"/>
  <c r="D191" i="5"/>
  <c r="C191" i="5"/>
  <c r="B191" i="5"/>
  <c r="P190" i="5"/>
  <c r="M190" i="5"/>
  <c r="K190" i="5"/>
  <c r="H190" i="5"/>
  <c r="G190" i="5"/>
  <c r="F190" i="5"/>
  <c r="E190" i="5"/>
  <c r="D190" i="5"/>
  <c r="C190" i="5"/>
  <c r="B190" i="5"/>
  <c r="P189" i="5"/>
  <c r="M189" i="5"/>
  <c r="K189" i="5"/>
  <c r="H189" i="5"/>
  <c r="G189" i="5"/>
  <c r="F189" i="5"/>
  <c r="E189" i="5"/>
  <c r="D189" i="5"/>
  <c r="C189" i="5"/>
  <c r="B189" i="5"/>
  <c r="P188" i="5"/>
  <c r="M188" i="5"/>
  <c r="K188" i="5"/>
  <c r="H188" i="5"/>
  <c r="G188" i="5"/>
  <c r="F188" i="5"/>
  <c r="E188" i="5"/>
  <c r="D188" i="5"/>
  <c r="C188" i="5"/>
  <c r="B188" i="5"/>
  <c r="P187" i="5"/>
  <c r="M187" i="5"/>
  <c r="K187" i="5"/>
  <c r="H187" i="5"/>
  <c r="G187" i="5"/>
  <c r="F187" i="5"/>
  <c r="E187" i="5"/>
  <c r="D187" i="5"/>
  <c r="C187" i="5"/>
  <c r="B187" i="5"/>
  <c r="P186" i="5"/>
  <c r="M186" i="5"/>
  <c r="K186" i="5"/>
  <c r="H186" i="5"/>
  <c r="G186" i="5"/>
  <c r="F186" i="5"/>
  <c r="E186" i="5"/>
  <c r="D186" i="5"/>
  <c r="C186" i="5"/>
  <c r="B186" i="5"/>
  <c r="P185" i="5"/>
  <c r="M185" i="5"/>
  <c r="K185" i="5"/>
  <c r="H185" i="5"/>
  <c r="G185" i="5"/>
  <c r="F185" i="5"/>
  <c r="E185" i="5"/>
  <c r="D185" i="5"/>
  <c r="C185" i="5"/>
  <c r="B185" i="5"/>
  <c r="P184" i="5"/>
  <c r="M184" i="5"/>
  <c r="K184" i="5"/>
  <c r="H184" i="5"/>
  <c r="G184" i="5"/>
  <c r="F184" i="5"/>
  <c r="E184" i="5"/>
  <c r="D184" i="5"/>
  <c r="C184" i="5"/>
  <c r="B184" i="5"/>
  <c r="P183" i="5"/>
  <c r="M183" i="5"/>
  <c r="K183" i="5"/>
  <c r="H183" i="5"/>
  <c r="G183" i="5"/>
  <c r="F183" i="5"/>
  <c r="E183" i="5"/>
  <c r="D183" i="5"/>
  <c r="C183" i="5"/>
  <c r="B183" i="5"/>
  <c r="P182" i="5"/>
  <c r="M182" i="5"/>
  <c r="K182" i="5"/>
  <c r="H182" i="5"/>
  <c r="G182" i="5"/>
  <c r="F182" i="5"/>
  <c r="E182" i="5"/>
  <c r="D182" i="5"/>
  <c r="C182" i="5"/>
  <c r="B182" i="5"/>
  <c r="P181" i="5"/>
  <c r="M181" i="5"/>
  <c r="K181" i="5"/>
  <c r="H181" i="5"/>
  <c r="G181" i="5"/>
  <c r="F181" i="5"/>
  <c r="E181" i="5"/>
  <c r="D181" i="5"/>
  <c r="C181" i="5"/>
  <c r="B181" i="5"/>
  <c r="P180" i="5"/>
  <c r="M180" i="5"/>
  <c r="K180" i="5"/>
  <c r="H180" i="5"/>
  <c r="G180" i="5"/>
  <c r="F180" i="5"/>
  <c r="E180" i="5"/>
  <c r="D180" i="5"/>
  <c r="C180" i="5"/>
  <c r="B180" i="5"/>
  <c r="P179" i="5"/>
  <c r="M179" i="5"/>
  <c r="K179" i="5"/>
  <c r="H179" i="5"/>
  <c r="G179" i="5"/>
  <c r="F179" i="5"/>
  <c r="E179" i="5"/>
  <c r="D179" i="5"/>
  <c r="C179" i="5"/>
  <c r="B179" i="5"/>
  <c r="P178" i="5"/>
  <c r="M178" i="5"/>
  <c r="K178" i="5"/>
  <c r="H178" i="5"/>
  <c r="G178" i="5"/>
  <c r="F178" i="5"/>
  <c r="E178" i="5"/>
  <c r="D178" i="5"/>
  <c r="C178" i="5"/>
  <c r="B178" i="5"/>
  <c r="P177" i="5"/>
  <c r="M177" i="5"/>
  <c r="K177" i="5"/>
  <c r="H177" i="5"/>
  <c r="G177" i="5"/>
  <c r="F177" i="5"/>
  <c r="E177" i="5"/>
  <c r="D177" i="5"/>
  <c r="C177" i="5"/>
  <c r="B177" i="5"/>
  <c r="P176" i="5"/>
  <c r="M176" i="5"/>
  <c r="K176" i="5"/>
  <c r="H176" i="5"/>
  <c r="G176" i="5"/>
  <c r="F176" i="5"/>
  <c r="E176" i="5"/>
  <c r="D176" i="5"/>
  <c r="C176" i="5"/>
  <c r="B176" i="5"/>
  <c r="P175" i="5"/>
  <c r="M175" i="5"/>
  <c r="K175" i="5"/>
  <c r="H175" i="5"/>
  <c r="G175" i="5"/>
  <c r="F175" i="5"/>
  <c r="E175" i="5"/>
  <c r="D175" i="5"/>
  <c r="C175" i="5"/>
  <c r="B175" i="5"/>
  <c r="P174" i="5"/>
  <c r="M174" i="5"/>
  <c r="K174" i="5"/>
  <c r="H174" i="5"/>
  <c r="G174" i="5"/>
  <c r="F174" i="5"/>
  <c r="E174" i="5"/>
  <c r="D174" i="5"/>
  <c r="C174" i="5"/>
  <c r="B174" i="5"/>
  <c r="P173" i="5"/>
  <c r="M173" i="5"/>
  <c r="K173" i="5"/>
  <c r="H173" i="5"/>
  <c r="G173" i="5"/>
  <c r="F173" i="5"/>
  <c r="E173" i="5"/>
  <c r="D173" i="5"/>
  <c r="C173" i="5"/>
  <c r="B173" i="5"/>
  <c r="P172" i="5"/>
  <c r="M172" i="5"/>
  <c r="K172" i="5"/>
  <c r="H172" i="5"/>
  <c r="G172" i="5"/>
  <c r="F172" i="5"/>
  <c r="E172" i="5"/>
  <c r="D172" i="5"/>
  <c r="C172" i="5"/>
  <c r="B172" i="5"/>
  <c r="P171" i="5"/>
  <c r="M171" i="5"/>
  <c r="K171" i="5"/>
  <c r="H171" i="5"/>
  <c r="G171" i="5"/>
  <c r="F171" i="5"/>
  <c r="E171" i="5"/>
  <c r="D171" i="5"/>
  <c r="C171" i="5"/>
  <c r="B171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R98" i="5"/>
  <c r="O98" i="5"/>
  <c r="N98" i="5"/>
  <c r="M98" i="5"/>
  <c r="L98" i="5"/>
  <c r="K98" i="5"/>
  <c r="J98" i="5"/>
  <c r="I98" i="5"/>
  <c r="F98" i="5"/>
  <c r="E98" i="5"/>
  <c r="D98" i="5"/>
  <c r="C98" i="5"/>
  <c r="B98" i="5"/>
  <c r="R97" i="5"/>
  <c r="O97" i="5"/>
  <c r="N97" i="5"/>
  <c r="M97" i="5"/>
  <c r="L97" i="5"/>
  <c r="K97" i="5"/>
  <c r="J97" i="5"/>
  <c r="I97" i="5"/>
  <c r="F97" i="5"/>
  <c r="E97" i="5"/>
  <c r="D97" i="5"/>
  <c r="C97" i="5"/>
  <c r="B97" i="5"/>
  <c r="R96" i="5"/>
  <c r="O96" i="5"/>
  <c r="N96" i="5"/>
  <c r="M96" i="5"/>
  <c r="L96" i="5"/>
  <c r="K96" i="5"/>
  <c r="J96" i="5"/>
  <c r="I96" i="5"/>
  <c r="F96" i="5"/>
  <c r="E96" i="5"/>
  <c r="D96" i="5"/>
  <c r="C96" i="5"/>
  <c r="B96" i="5"/>
  <c r="R95" i="5"/>
  <c r="O95" i="5"/>
  <c r="N95" i="5"/>
  <c r="M95" i="5"/>
  <c r="L95" i="5"/>
  <c r="K95" i="5"/>
  <c r="J95" i="5"/>
  <c r="I95" i="5"/>
  <c r="F95" i="5"/>
  <c r="E95" i="5"/>
  <c r="D95" i="5"/>
  <c r="C95" i="5"/>
  <c r="B95" i="5"/>
  <c r="R94" i="5"/>
  <c r="O94" i="5"/>
  <c r="N94" i="5"/>
  <c r="M94" i="5"/>
  <c r="L94" i="5"/>
  <c r="K94" i="5"/>
  <c r="J94" i="5"/>
  <c r="I94" i="5"/>
  <c r="F94" i="5"/>
  <c r="E94" i="5"/>
  <c r="D94" i="5"/>
  <c r="C94" i="5"/>
  <c r="B94" i="5"/>
  <c r="R93" i="5"/>
  <c r="O93" i="5"/>
  <c r="N93" i="5"/>
  <c r="M93" i="5"/>
  <c r="L93" i="5"/>
  <c r="K93" i="5"/>
  <c r="J93" i="5"/>
  <c r="I93" i="5"/>
  <c r="F93" i="5"/>
  <c r="E93" i="5"/>
  <c r="D93" i="5"/>
  <c r="C93" i="5"/>
  <c r="B93" i="5"/>
  <c r="R92" i="5"/>
  <c r="O92" i="5"/>
  <c r="N92" i="5"/>
  <c r="M92" i="5"/>
  <c r="L92" i="5"/>
  <c r="K92" i="5"/>
  <c r="J92" i="5"/>
  <c r="I92" i="5"/>
  <c r="F92" i="5"/>
  <c r="E92" i="5"/>
  <c r="D92" i="5"/>
  <c r="C92" i="5"/>
  <c r="B92" i="5"/>
  <c r="R91" i="5"/>
  <c r="O91" i="5"/>
  <c r="N91" i="5"/>
  <c r="M91" i="5"/>
  <c r="L91" i="5"/>
  <c r="K91" i="5"/>
  <c r="J91" i="5"/>
  <c r="I91" i="5"/>
  <c r="F91" i="5"/>
  <c r="E91" i="5"/>
  <c r="D91" i="5"/>
  <c r="C91" i="5"/>
  <c r="B91" i="5"/>
  <c r="R90" i="5"/>
  <c r="O90" i="5"/>
  <c r="N90" i="5"/>
  <c r="M90" i="5"/>
  <c r="L90" i="5"/>
  <c r="K90" i="5"/>
  <c r="J90" i="5"/>
  <c r="I90" i="5"/>
  <c r="F90" i="5"/>
  <c r="E90" i="5"/>
  <c r="D90" i="5"/>
  <c r="C90" i="5"/>
  <c r="B90" i="5"/>
  <c r="R89" i="5"/>
  <c r="O89" i="5"/>
  <c r="N89" i="5"/>
  <c r="M89" i="5"/>
  <c r="L89" i="5"/>
  <c r="K89" i="5"/>
  <c r="J89" i="5"/>
  <c r="I89" i="5"/>
  <c r="F89" i="5"/>
  <c r="E89" i="5"/>
  <c r="D89" i="5"/>
  <c r="C89" i="5"/>
  <c r="B89" i="5"/>
  <c r="R88" i="5"/>
  <c r="O88" i="5"/>
  <c r="N88" i="5"/>
  <c r="M88" i="5"/>
  <c r="L88" i="5"/>
  <c r="K88" i="5"/>
  <c r="J88" i="5"/>
  <c r="I88" i="5"/>
  <c r="F88" i="5"/>
  <c r="E88" i="5"/>
  <c r="D88" i="5"/>
  <c r="C88" i="5"/>
  <c r="B88" i="5"/>
  <c r="R87" i="5"/>
  <c r="O87" i="5"/>
  <c r="N87" i="5"/>
  <c r="M87" i="5"/>
  <c r="L87" i="5"/>
  <c r="K87" i="5"/>
  <c r="J87" i="5"/>
  <c r="I87" i="5"/>
  <c r="F87" i="5"/>
  <c r="E87" i="5"/>
  <c r="D87" i="5"/>
  <c r="C87" i="5"/>
  <c r="B87" i="5"/>
  <c r="R86" i="5"/>
  <c r="O86" i="5"/>
  <c r="N86" i="5"/>
  <c r="M86" i="5"/>
  <c r="L86" i="5"/>
  <c r="K86" i="5"/>
  <c r="J86" i="5"/>
  <c r="I86" i="5"/>
  <c r="F86" i="5"/>
  <c r="E86" i="5"/>
  <c r="D86" i="5"/>
  <c r="C86" i="5"/>
  <c r="B86" i="5"/>
  <c r="R85" i="5"/>
  <c r="O85" i="5"/>
  <c r="N85" i="5"/>
  <c r="M85" i="5"/>
  <c r="L85" i="5"/>
  <c r="K85" i="5"/>
  <c r="J85" i="5"/>
  <c r="I85" i="5"/>
  <c r="F85" i="5"/>
  <c r="E85" i="5"/>
  <c r="D85" i="5"/>
  <c r="C85" i="5"/>
  <c r="B85" i="5"/>
  <c r="R84" i="5"/>
  <c r="O84" i="5"/>
  <c r="N84" i="5"/>
  <c r="M84" i="5"/>
  <c r="L84" i="5"/>
  <c r="K84" i="5"/>
  <c r="J84" i="5"/>
  <c r="I84" i="5"/>
  <c r="F84" i="5"/>
  <c r="E84" i="5"/>
  <c r="D84" i="5"/>
  <c r="C84" i="5"/>
  <c r="B84" i="5"/>
  <c r="R83" i="5"/>
  <c r="O83" i="5"/>
  <c r="N83" i="5"/>
  <c r="M83" i="5"/>
  <c r="L83" i="5"/>
  <c r="K83" i="5"/>
  <c r="J83" i="5"/>
  <c r="I83" i="5"/>
  <c r="F83" i="5"/>
  <c r="E83" i="5"/>
  <c r="D83" i="5"/>
  <c r="C83" i="5"/>
  <c r="B83" i="5"/>
  <c r="R82" i="5"/>
  <c r="O82" i="5"/>
  <c r="N82" i="5"/>
  <c r="M82" i="5"/>
  <c r="L82" i="5"/>
  <c r="K82" i="5"/>
  <c r="J82" i="5"/>
  <c r="I82" i="5"/>
  <c r="F82" i="5"/>
  <c r="E82" i="5"/>
  <c r="D82" i="5"/>
  <c r="C82" i="5"/>
  <c r="B82" i="5"/>
  <c r="R81" i="5"/>
  <c r="O81" i="5"/>
  <c r="N81" i="5"/>
  <c r="M81" i="5"/>
  <c r="L81" i="5"/>
  <c r="K81" i="5"/>
  <c r="J81" i="5"/>
  <c r="I81" i="5"/>
  <c r="F81" i="5"/>
  <c r="E81" i="5"/>
  <c r="D81" i="5"/>
  <c r="C81" i="5"/>
  <c r="B81" i="5"/>
  <c r="R80" i="5"/>
  <c r="O80" i="5"/>
  <c r="N80" i="5"/>
  <c r="M80" i="5"/>
  <c r="L80" i="5"/>
  <c r="K80" i="5"/>
  <c r="J80" i="5"/>
  <c r="I80" i="5"/>
  <c r="F80" i="5"/>
  <c r="E80" i="5"/>
  <c r="D80" i="5"/>
  <c r="C80" i="5"/>
  <c r="B80" i="5"/>
  <c r="R79" i="5"/>
  <c r="O79" i="5"/>
  <c r="N79" i="5"/>
  <c r="M79" i="5"/>
  <c r="L79" i="5"/>
  <c r="K79" i="5"/>
  <c r="J79" i="5"/>
  <c r="I79" i="5"/>
  <c r="F79" i="5"/>
  <c r="E79" i="5"/>
  <c r="D79" i="5"/>
  <c r="C79" i="5"/>
  <c r="B79" i="5"/>
  <c r="R78" i="5"/>
  <c r="O78" i="5"/>
  <c r="N78" i="5"/>
  <c r="M78" i="5"/>
  <c r="L78" i="5"/>
  <c r="K78" i="5"/>
  <c r="J78" i="5"/>
  <c r="I78" i="5"/>
  <c r="F78" i="5"/>
  <c r="E78" i="5"/>
  <c r="D78" i="5"/>
  <c r="C78" i="5"/>
  <c r="B78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195" i="5" l="1"/>
  <c r="R196" i="5"/>
  <c r="S195" i="5"/>
  <c r="S196" i="5"/>
  <c r="P196" i="5"/>
  <c r="P195" i="5"/>
  <c r="Q196" i="5"/>
  <c r="Q195" i="5"/>
  <c r="T196" i="5"/>
  <c r="T195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57" i="4"/>
  <c r="B256" i="4"/>
  <c r="B255" i="4"/>
  <c r="B254" i="4"/>
  <c r="B253" i="4"/>
  <c r="B252" i="4"/>
  <c r="B251" i="4"/>
  <c r="B250" i="4"/>
  <c r="B249" i="4"/>
  <c r="B248" i="4"/>
  <c r="B247" i="4"/>
  <c r="B246" i="4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44" i="4"/>
  <c r="N144" i="4"/>
  <c r="O143" i="4"/>
  <c r="N143" i="4"/>
  <c r="O142" i="4"/>
  <c r="N142" i="4"/>
  <c r="O141" i="4"/>
  <c r="N141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V2" i="1"/>
  <c r="A246" i="5" l="1"/>
  <c r="A217" i="5"/>
  <c r="A149" i="5"/>
  <c r="A102" i="5"/>
  <c r="A78" i="5"/>
  <c r="A56" i="5"/>
  <c r="U15" i="1" l="1"/>
  <c r="D145" i="4"/>
  <c r="B267" i="5"/>
  <c r="B265" i="5"/>
  <c r="B264" i="5"/>
  <c r="B263" i="5"/>
  <c r="B259" i="5"/>
  <c r="B258" i="5"/>
  <c r="B213" i="5"/>
  <c r="B211" i="5"/>
  <c r="B210" i="5"/>
  <c r="B209" i="5"/>
  <c r="B207" i="5"/>
  <c r="B205" i="5"/>
  <c r="B203" i="5"/>
  <c r="B202" i="5"/>
  <c r="B201" i="5"/>
  <c r="B199" i="5"/>
  <c r="B198" i="5"/>
  <c r="B197" i="5"/>
  <c r="B195" i="5"/>
  <c r="B193" i="5"/>
  <c r="B278" i="5"/>
  <c r="B277" i="5"/>
  <c r="R245" i="5"/>
  <c r="R276" i="5"/>
  <c r="Q245" i="5"/>
  <c r="Q276" i="5"/>
  <c r="P245" i="5"/>
  <c r="P276" i="5"/>
  <c r="B266" i="5"/>
  <c r="B262" i="5"/>
  <c r="B261" i="5"/>
  <c r="B260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R191" i="5"/>
  <c r="R190" i="5"/>
  <c r="B212" i="5"/>
  <c r="R189" i="5"/>
  <c r="R188" i="5"/>
  <c r="R187" i="5"/>
  <c r="R186" i="5"/>
  <c r="B208" i="5"/>
  <c r="R185" i="5"/>
  <c r="R184" i="5"/>
  <c r="B206" i="5"/>
  <c r="R183" i="5"/>
  <c r="R182" i="5"/>
  <c r="B204" i="5"/>
  <c r="R181" i="5"/>
  <c r="R180" i="5"/>
  <c r="R179" i="5"/>
  <c r="R178" i="5"/>
  <c r="B200" i="5"/>
  <c r="R177" i="5"/>
  <c r="R176" i="5"/>
  <c r="R175" i="5"/>
  <c r="R174" i="5"/>
  <c r="B196" i="5"/>
  <c r="R173" i="5"/>
  <c r="R172" i="5"/>
  <c r="B194" i="5"/>
  <c r="R171" i="5"/>
  <c r="AA147" i="5"/>
  <c r="Z147" i="5"/>
  <c r="X146" i="5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B271" i="4"/>
  <c r="B270" i="4"/>
  <c r="B269" i="4"/>
  <c r="B267" i="4"/>
  <c r="B266" i="4"/>
  <c r="B264" i="4"/>
  <c r="B262" i="4"/>
  <c r="P260" i="4"/>
  <c r="P291" i="4" s="1"/>
  <c r="Q260" i="4"/>
  <c r="Q291" i="4"/>
  <c r="R260" i="4"/>
  <c r="R291" i="4" s="1"/>
  <c r="A272" i="4"/>
  <c r="B293" i="4" s="1"/>
  <c r="A261" i="4"/>
  <c r="B292" i="4" s="1"/>
  <c r="B278" i="4"/>
  <c r="B279" i="4"/>
  <c r="B280" i="4"/>
  <c r="B281" i="4"/>
  <c r="B282" i="4"/>
  <c r="B261" i="4"/>
  <c r="B263" i="4"/>
  <c r="B265" i="4"/>
  <c r="B268" i="4"/>
  <c r="B272" i="4"/>
  <c r="B273" i="4"/>
  <c r="B274" i="4"/>
  <c r="B275" i="4"/>
  <c r="B276" i="4"/>
  <c r="B277" i="4"/>
  <c r="C45" i="1"/>
  <c r="C46" i="1"/>
  <c r="C44" i="1"/>
  <c r="C43" i="1"/>
  <c r="C42" i="1"/>
  <c r="C41" i="1"/>
  <c r="C38" i="1"/>
  <c r="C29" i="1"/>
  <c r="C28" i="1"/>
  <c r="C27" i="1"/>
  <c r="C26" i="1"/>
  <c r="C25" i="1"/>
  <c r="C24" i="1"/>
  <c r="C12" i="1"/>
  <c r="C11" i="1"/>
  <c r="S11" i="1" s="1"/>
  <c r="C10" i="1"/>
  <c r="C9" i="1"/>
  <c r="C8" i="1"/>
  <c r="C7" i="1"/>
  <c r="C21" i="1"/>
  <c r="B24" i="1"/>
  <c r="B25" i="1"/>
  <c r="B26" i="1"/>
  <c r="B27" i="1"/>
  <c r="B28" i="1"/>
  <c r="B29" i="1"/>
  <c r="B23" i="1"/>
  <c r="C4" i="1"/>
  <c r="S25" i="1"/>
  <c r="S8" i="1"/>
  <c r="S28" i="1"/>
  <c r="S24" i="1"/>
  <c r="X146" i="4"/>
  <c r="C40" i="1"/>
  <c r="S26" i="1"/>
  <c r="S27" i="1"/>
  <c r="S29" i="1"/>
  <c r="S7" i="1"/>
  <c r="S9" i="1"/>
  <c r="S10" i="1"/>
  <c r="S12" i="1"/>
  <c r="S6" i="1"/>
  <c r="S23" i="1"/>
  <c r="I178" i="5" l="1"/>
  <c r="I191" i="5"/>
  <c r="I183" i="5" l="1"/>
  <c r="I171" i="5"/>
  <c r="I174" i="5"/>
  <c r="P262" i="5"/>
  <c r="C259" i="5"/>
  <c r="C267" i="5"/>
  <c r="K263" i="5"/>
  <c r="E258" i="5"/>
  <c r="T257" i="5"/>
  <c r="C262" i="5"/>
  <c r="J257" i="5"/>
  <c r="S264" i="5"/>
  <c r="I257" i="5"/>
  <c r="E266" i="5"/>
  <c r="R265" i="5"/>
  <c r="P266" i="5"/>
  <c r="D261" i="5"/>
  <c r="H267" i="5"/>
  <c r="S266" i="5"/>
  <c r="Q263" i="5"/>
  <c r="H265" i="5"/>
  <c r="C257" i="5"/>
  <c r="D266" i="5"/>
  <c r="R263" i="5"/>
  <c r="Q258" i="5"/>
  <c r="G265" i="5"/>
  <c r="H259" i="5"/>
  <c r="S265" i="5"/>
  <c r="C258" i="5"/>
  <c r="J263" i="5"/>
  <c r="J262" i="5"/>
  <c r="C278" i="5"/>
  <c r="S258" i="5"/>
  <c r="J259" i="5"/>
  <c r="I278" i="5"/>
  <c r="F262" i="5"/>
  <c r="J264" i="5"/>
  <c r="T259" i="5"/>
  <c r="Q261" i="5"/>
  <c r="G258" i="5"/>
  <c r="E259" i="5"/>
  <c r="I262" i="5"/>
  <c r="S259" i="5"/>
  <c r="Q265" i="5"/>
  <c r="G266" i="5"/>
  <c r="J258" i="5"/>
  <c r="C260" i="5"/>
  <c r="S262" i="5"/>
  <c r="S278" i="5"/>
  <c r="G262" i="5"/>
  <c r="F266" i="5"/>
  <c r="H278" i="5"/>
  <c r="E265" i="5"/>
  <c r="S260" i="5"/>
  <c r="C265" i="5"/>
  <c r="J265" i="5"/>
  <c r="R258" i="5"/>
  <c r="I260" i="5"/>
  <c r="I263" i="5"/>
  <c r="R264" i="5"/>
  <c r="K258" i="5"/>
  <c r="C261" i="5"/>
  <c r="R257" i="5"/>
  <c r="Q264" i="5"/>
  <c r="D260" i="5"/>
  <c r="P260" i="5"/>
  <c r="G263" i="5"/>
  <c r="D263" i="5"/>
  <c r="T262" i="5"/>
  <c r="P264" i="5"/>
  <c r="E257" i="5"/>
  <c r="G260" i="5"/>
  <c r="R262" i="5"/>
  <c r="H261" i="5"/>
  <c r="J267" i="5"/>
  <c r="I265" i="5"/>
  <c r="R259" i="5"/>
  <c r="P263" i="5"/>
  <c r="P265" i="5"/>
  <c r="D262" i="5"/>
  <c r="K266" i="5"/>
  <c r="I258" i="5"/>
  <c r="T267" i="5"/>
  <c r="P267" i="5"/>
  <c r="J266" i="5"/>
  <c r="J260" i="5"/>
  <c r="F265" i="5"/>
  <c r="T258" i="5"/>
  <c r="P259" i="5"/>
  <c r="D264" i="5"/>
  <c r="D258" i="5"/>
  <c r="G264" i="5"/>
  <c r="K267" i="5"/>
  <c r="S263" i="5"/>
  <c r="P261" i="5"/>
  <c r="J278" i="5"/>
  <c r="K257" i="5"/>
  <c r="D259" i="5"/>
  <c r="T266" i="5"/>
  <c r="Q278" i="5"/>
  <c r="F263" i="5"/>
  <c r="I264" i="5"/>
  <c r="E267" i="5"/>
  <c r="G257" i="5"/>
  <c r="D278" i="5"/>
  <c r="K260" i="5"/>
  <c r="H266" i="5"/>
  <c r="S267" i="5"/>
  <c r="T261" i="5"/>
  <c r="Q266" i="5"/>
  <c r="D257" i="5"/>
  <c r="G259" i="5"/>
  <c r="K262" i="5"/>
  <c r="F278" i="5"/>
  <c r="G261" i="5"/>
  <c r="D267" i="5"/>
  <c r="K278" i="5"/>
  <c r="R267" i="5"/>
  <c r="R278" i="5"/>
  <c r="P258" i="5"/>
  <c r="P278" i="5"/>
  <c r="I267" i="5"/>
  <c r="F259" i="5"/>
  <c r="I261" i="5"/>
  <c r="H260" i="5"/>
  <c r="I266" i="5"/>
  <c r="E262" i="5"/>
  <c r="T260" i="5"/>
  <c r="R260" i="5"/>
  <c r="Q260" i="5"/>
  <c r="Q257" i="5"/>
  <c r="K265" i="5"/>
  <c r="F267" i="5"/>
  <c r="K259" i="5"/>
  <c r="F258" i="5"/>
  <c r="C264" i="5"/>
  <c r="J261" i="5"/>
  <c r="G267" i="5"/>
  <c r="T263" i="5"/>
  <c r="T278" i="5"/>
  <c r="T264" i="5"/>
  <c r="H257" i="5"/>
  <c r="F261" i="5"/>
  <c r="R266" i="5"/>
  <c r="H264" i="5"/>
  <c r="F264" i="5"/>
  <c r="Q267" i="5"/>
  <c r="E264" i="5"/>
  <c r="Q259" i="5"/>
  <c r="H262" i="5"/>
  <c r="H263" i="5"/>
  <c r="S261" i="5"/>
  <c r="Q262" i="5"/>
  <c r="I259" i="5"/>
  <c r="S257" i="5"/>
  <c r="P257" i="5"/>
  <c r="C266" i="5"/>
  <c r="F260" i="5"/>
  <c r="G278" i="5"/>
  <c r="E260" i="5"/>
  <c r="H258" i="5"/>
  <c r="K261" i="5"/>
  <c r="E278" i="5"/>
  <c r="K264" i="5"/>
  <c r="R261" i="5"/>
  <c r="C263" i="5"/>
  <c r="E263" i="5"/>
  <c r="E261" i="5"/>
  <c r="D265" i="5"/>
  <c r="F257" i="5"/>
  <c r="T265" i="5"/>
  <c r="N260" i="5"/>
  <c r="M264" i="5"/>
  <c r="N267" i="5"/>
  <c r="N262" i="5"/>
  <c r="M265" i="5"/>
  <c r="N257" i="5"/>
  <c r="M262" i="5"/>
  <c r="N265" i="5"/>
  <c r="I177" i="5"/>
  <c r="I173" i="5"/>
  <c r="I172" i="5"/>
  <c r="H85" i="5"/>
  <c r="H96" i="5"/>
  <c r="H87" i="5"/>
  <c r="H78" i="5"/>
  <c r="F46" i="1"/>
  <c r="F43" i="1"/>
  <c r="H80" i="5"/>
  <c r="N46" i="1"/>
  <c r="Q46" i="1"/>
  <c r="M257" i="5"/>
  <c r="M278" i="5"/>
  <c r="N258" i="5"/>
  <c r="M258" i="5"/>
  <c r="N278" i="5"/>
  <c r="N259" i="5"/>
  <c r="N266" i="5"/>
  <c r="M259" i="5"/>
  <c r="M266" i="5"/>
  <c r="Y25" i="1"/>
  <c r="M46" i="1"/>
  <c r="Y29" i="1"/>
  <c r="I186" i="5"/>
  <c r="I184" i="5"/>
  <c r="I180" i="5"/>
  <c r="I182" i="5"/>
  <c r="I188" i="5"/>
  <c r="I175" i="5"/>
  <c r="E43" i="1"/>
  <c r="G43" i="1"/>
  <c r="H88" i="5"/>
  <c r="H93" i="5"/>
  <c r="G46" i="1"/>
  <c r="H90" i="5"/>
  <c r="K46" i="1"/>
  <c r="H94" i="5"/>
  <c r="H91" i="5"/>
  <c r="H84" i="5"/>
  <c r="N43" i="1"/>
  <c r="P43" i="1"/>
  <c r="O46" i="1"/>
  <c r="N264" i="5"/>
  <c r="M260" i="5"/>
  <c r="M267" i="5"/>
  <c r="I187" i="5"/>
  <c r="I185" i="5"/>
  <c r="I179" i="5"/>
  <c r="K43" i="1"/>
  <c r="H92" i="5"/>
  <c r="H89" i="5"/>
  <c r="H82" i="5"/>
  <c r="E46" i="1"/>
  <c r="O43" i="1"/>
  <c r="M261" i="5"/>
  <c r="N261" i="5"/>
  <c r="N263" i="5"/>
  <c r="M263" i="5"/>
  <c r="I176" i="5"/>
  <c r="I190" i="5"/>
  <c r="I181" i="5"/>
  <c r="I189" i="5"/>
  <c r="H81" i="5"/>
  <c r="H79" i="5"/>
  <c r="H86" i="5"/>
  <c r="V25" i="1"/>
  <c r="H97" i="5"/>
  <c r="H83" i="5"/>
  <c r="H95" i="5"/>
  <c r="H98" i="5"/>
  <c r="Q43" i="1"/>
  <c r="P46" i="1"/>
  <c r="U196" i="5" l="1"/>
  <c r="U195" i="5"/>
  <c r="U25" i="1"/>
  <c r="X25" i="1"/>
  <c r="W25" i="1"/>
  <c r="I43" i="1"/>
  <c r="X27" i="1"/>
  <c r="O267" i="5"/>
  <c r="O259" i="5"/>
  <c r="W27" i="1"/>
  <c r="J43" i="1"/>
  <c r="O262" i="5"/>
  <c r="O265" i="5"/>
  <c r="L266" i="5"/>
  <c r="L264" i="5"/>
  <c r="L258" i="5"/>
  <c r="L257" i="5"/>
  <c r="L259" i="5"/>
  <c r="U27" i="1"/>
  <c r="H43" i="1"/>
  <c r="T25" i="1"/>
  <c r="Y46" i="1"/>
  <c r="O266" i="5"/>
  <c r="O258" i="5"/>
  <c r="W29" i="1"/>
  <c r="J46" i="1"/>
  <c r="O261" i="5"/>
  <c r="V27" i="1"/>
  <c r="L43" i="1"/>
  <c r="D43" i="1"/>
  <c r="T27" i="1"/>
  <c r="L263" i="5"/>
  <c r="L265" i="5"/>
  <c r="L260" i="5"/>
  <c r="V29" i="1"/>
  <c r="L46" i="1"/>
  <c r="Y27" i="1"/>
  <c r="M43" i="1"/>
  <c r="O263" i="5"/>
  <c r="O260" i="5"/>
  <c r="I46" i="1"/>
  <c r="X29" i="1"/>
  <c r="O278" i="5"/>
  <c r="O257" i="5"/>
  <c r="U29" i="1"/>
  <c r="H46" i="1"/>
  <c r="T29" i="1"/>
  <c r="D46" i="1"/>
  <c r="O264" i="5"/>
  <c r="L261" i="5"/>
  <c r="L278" i="5"/>
  <c r="L262" i="5"/>
  <c r="L267" i="5"/>
  <c r="Y31" i="1" l="1"/>
  <c r="U46" i="1"/>
  <c r="U31" i="1"/>
  <c r="V43" i="1"/>
  <c r="V33" i="1"/>
  <c r="W46" i="1"/>
  <c r="W31" i="1"/>
  <c r="X43" i="1"/>
  <c r="X33" i="1"/>
  <c r="T46" i="1"/>
  <c r="T31" i="1"/>
  <c r="X46" i="1"/>
  <c r="X31" i="1"/>
  <c r="Y43" i="1"/>
  <c r="Y33" i="1"/>
  <c r="T33" i="1"/>
  <c r="T43" i="1"/>
  <c r="U33" i="1"/>
  <c r="U43" i="1"/>
  <c r="V46" i="1"/>
  <c r="V31" i="1"/>
  <c r="W33" i="1"/>
  <c r="W43" i="1"/>
  <c r="J172" i="5" l="1"/>
  <c r="Z31" i="1"/>
  <c r="Z33" i="1"/>
  <c r="N171" i="5"/>
  <c r="N172" i="5" s="1"/>
  <c r="N173" i="5" s="1"/>
  <c r="N174" i="5" s="1"/>
  <c r="N175" i="5" l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J171" i="5"/>
  <c r="J173" i="5"/>
  <c r="L172" i="5"/>
  <c r="L171" i="5" l="1"/>
  <c r="AA149" i="5"/>
  <c r="AB149" i="4" s="1"/>
  <c r="L173" i="5"/>
  <c r="J174" i="5"/>
  <c r="AA150" i="5"/>
  <c r="AB150" i="4" s="1"/>
  <c r="L174" i="5" l="1"/>
  <c r="AA151" i="5"/>
  <c r="AB151" i="4" s="1"/>
  <c r="J175" i="5"/>
  <c r="J176" i="5"/>
  <c r="L176" i="5" l="1"/>
  <c r="L175" i="5"/>
  <c r="AA152" i="5"/>
  <c r="AB152" i="4" s="1"/>
  <c r="AA153" i="5" l="1"/>
  <c r="AB153" i="4" s="1"/>
  <c r="AA154" i="5"/>
  <c r="AB154" i="4" s="1"/>
  <c r="J177" i="5"/>
  <c r="L177" i="5" l="1"/>
  <c r="J178" i="5"/>
  <c r="L178" i="5" l="1"/>
  <c r="AA155" i="5"/>
  <c r="AB155" i="4" s="1"/>
  <c r="J179" i="5"/>
  <c r="J180" i="5" l="1"/>
  <c r="AA156" i="5"/>
  <c r="AB156" i="4" s="1"/>
  <c r="L179" i="5"/>
  <c r="J181" i="5" l="1"/>
  <c r="L181" i="5" s="1"/>
  <c r="AA157" i="5"/>
  <c r="AB157" i="4" s="1"/>
  <c r="L180" i="5"/>
  <c r="AA159" i="5" l="1"/>
  <c r="AB159" i="4" s="1"/>
  <c r="AA158" i="5"/>
  <c r="AB158" i="4" s="1"/>
  <c r="J182" i="5"/>
  <c r="L182" i="5" l="1"/>
  <c r="J183" i="5"/>
  <c r="J184" i="5" l="1"/>
  <c r="L183" i="5"/>
  <c r="AA160" i="5"/>
  <c r="AB160" i="4" s="1"/>
  <c r="J185" i="5" l="1"/>
  <c r="AA161" i="5"/>
  <c r="AB161" i="4" s="1"/>
  <c r="L184" i="5"/>
  <c r="J186" i="5" l="1"/>
  <c r="AA162" i="5"/>
  <c r="AB162" i="4" s="1"/>
  <c r="L185" i="5"/>
  <c r="J187" i="5" l="1"/>
  <c r="L186" i="5"/>
  <c r="AA163" i="5"/>
  <c r="AB163" i="4" s="1"/>
  <c r="L187" i="5" l="1"/>
  <c r="J188" i="5"/>
  <c r="AA164" i="5"/>
  <c r="AB164" i="4" s="1"/>
  <c r="J189" i="5" l="1"/>
  <c r="L188" i="5"/>
  <c r="AA165" i="5"/>
  <c r="AB165" i="4" s="1"/>
  <c r="L189" i="5" l="1"/>
  <c r="J190" i="5"/>
  <c r="AA166" i="5"/>
  <c r="AB166" i="4" s="1"/>
  <c r="L190" i="5" l="1"/>
  <c r="AA167" i="5"/>
  <c r="AB167" i="4" s="1"/>
  <c r="J191" i="5"/>
  <c r="V195" i="5" l="1"/>
  <c r="V196" i="5"/>
  <c r="L191" i="5"/>
  <c r="O171" i="5"/>
  <c r="AA168" i="5"/>
  <c r="AB168" i="4" s="1"/>
  <c r="Y194" i="5" l="1" a="1"/>
  <c r="Y201" i="5"/>
  <c r="Y198" i="5"/>
  <c r="Y196" i="5"/>
  <c r="Z201" i="5"/>
  <c r="Y199" i="5"/>
  <c r="AA195" i="5"/>
  <c r="Y194" i="5"/>
  <c r="Z199" i="5"/>
  <c r="Z197" i="5"/>
  <c r="Y195" i="5"/>
  <c r="Z200" i="5"/>
  <c r="Y197" i="5"/>
  <c r="Z195" i="5"/>
  <c r="AA200" i="5"/>
  <c r="AA198" i="5"/>
  <c r="Z196" i="5"/>
  <c r="AA201" i="5"/>
  <c r="Z198" i="5"/>
  <c r="AA196" i="5"/>
  <c r="AA194" i="5"/>
  <c r="Y200" i="5"/>
  <c r="AA197" i="5"/>
  <c r="Z194" i="5"/>
  <c r="AA199" i="5"/>
  <c r="AA169" i="5"/>
  <c r="AB169" i="4" s="1"/>
  <c r="T9" i="4" l="1"/>
  <c r="S9" i="4"/>
  <c r="R9" i="4"/>
  <c r="R101" i="4" s="1"/>
  <c r="Q9" i="4"/>
  <c r="P9" i="4"/>
  <c r="P101" i="4" s="1"/>
  <c r="O9" i="4"/>
  <c r="N9" i="4"/>
  <c r="M9" i="4"/>
  <c r="L9" i="4"/>
  <c r="K9" i="4"/>
  <c r="J9" i="4"/>
  <c r="I9" i="4"/>
  <c r="H9" i="4"/>
  <c r="G9" i="4"/>
  <c r="F9" i="4"/>
  <c r="E9" i="4"/>
  <c r="D9" i="4"/>
  <c r="C9" i="4"/>
  <c r="J231" i="4" l="1"/>
  <c r="J260" i="4" s="1"/>
  <c r="J291" i="4" s="1"/>
  <c r="J101" i="4"/>
  <c r="K55" i="4"/>
  <c r="E101" i="4"/>
  <c r="E55" i="4"/>
  <c r="E231" i="4"/>
  <c r="E260" i="4" s="1"/>
  <c r="E291" i="4" s="1"/>
  <c r="I101" i="4"/>
  <c r="I231" i="4"/>
  <c r="I260" i="4" s="1"/>
  <c r="I291" i="4" s="1"/>
  <c r="J55" i="4"/>
  <c r="M231" i="4"/>
  <c r="M260" i="4" s="1"/>
  <c r="M291" i="4" s="1"/>
  <c r="M101" i="4"/>
  <c r="Q101" i="4"/>
  <c r="M55" i="4"/>
  <c r="F55" i="4"/>
  <c r="F231" i="4"/>
  <c r="F260" i="4" s="1"/>
  <c r="F291" i="4" s="1"/>
  <c r="F101" i="4"/>
  <c r="N231" i="4"/>
  <c r="N260" i="4" s="1"/>
  <c r="N291" i="4" s="1"/>
  <c r="N101" i="4"/>
  <c r="C55" i="4"/>
  <c r="C231" i="4"/>
  <c r="C260" i="4" s="1"/>
  <c r="C291" i="4" s="1"/>
  <c r="C101" i="4"/>
  <c r="G231" i="4"/>
  <c r="G260" i="4" s="1"/>
  <c r="G291" i="4" s="1"/>
  <c r="G101" i="4"/>
  <c r="R55" i="4"/>
  <c r="L55" i="4"/>
  <c r="K101" i="4"/>
  <c r="K231" i="4"/>
  <c r="K260" i="4" s="1"/>
  <c r="K291" i="4" s="1"/>
  <c r="O231" i="4"/>
  <c r="O260" i="4" s="1"/>
  <c r="O291" i="4" s="1"/>
  <c r="O101" i="4"/>
  <c r="S231" i="4"/>
  <c r="S260" i="4" s="1"/>
  <c r="S291" i="4" s="1"/>
  <c r="S101" i="4"/>
  <c r="N55" i="4"/>
  <c r="D101" i="4"/>
  <c r="D55" i="4"/>
  <c r="D231" i="4"/>
  <c r="D260" i="4" s="1"/>
  <c r="D291" i="4" s="1"/>
  <c r="H101" i="4"/>
  <c r="I55" i="4"/>
  <c r="H231" i="4"/>
  <c r="H260" i="4" s="1"/>
  <c r="H291" i="4" s="1"/>
  <c r="L231" i="4"/>
  <c r="L260" i="4" s="1"/>
  <c r="L291" i="4" s="1"/>
  <c r="L101" i="4"/>
  <c r="O55" i="4"/>
  <c r="T101" i="4"/>
  <c r="T231" i="4"/>
  <c r="T260" i="4" s="1"/>
  <c r="T291" i="4" s="1"/>
  <c r="N27" i="4" l="1"/>
  <c r="N26" i="4"/>
  <c r="M20" i="4"/>
  <c r="M23" i="4"/>
  <c r="M25" i="4"/>
  <c r="M11" i="4"/>
  <c r="M14" i="4"/>
  <c r="N12" i="4"/>
  <c r="M29" i="4"/>
  <c r="M24" i="4"/>
  <c r="N16" i="4"/>
  <c r="N11" i="4"/>
  <c r="M26" i="4"/>
  <c r="M22" i="4"/>
  <c r="M18" i="4"/>
  <c r="N18" i="4"/>
  <c r="N19" i="4"/>
  <c r="N23" i="4"/>
  <c r="N21" i="4"/>
  <c r="N30" i="4"/>
  <c r="M17" i="4"/>
  <c r="N25" i="4"/>
  <c r="M30" i="4"/>
  <c r="N13" i="4"/>
  <c r="N10" i="4"/>
  <c r="N24" i="4"/>
  <c r="M10" i="4"/>
  <c r="M16" i="4"/>
  <c r="N28" i="4"/>
  <c r="M28" i="4"/>
  <c r="N17" i="4"/>
  <c r="M15" i="4"/>
  <c r="N29" i="4"/>
  <c r="N20" i="4"/>
  <c r="N22" i="4"/>
  <c r="M27" i="4"/>
  <c r="N15" i="4"/>
  <c r="N14" i="4"/>
  <c r="M19" i="4"/>
  <c r="M12" i="4"/>
  <c r="M21" i="4"/>
  <c r="M13" i="4"/>
  <c r="K155" i="4"/>
  <c r="K158" i="4"/>
  <c r="K159" i="4"/>
  <c r="K162" i="4"/>
  <c r="K150" i="4"/>
  <c r="K163" i="4"/>
  <c r="K166" i="4"/>
  <c r="K152" i="4"/>
  <c r="K167" i="4"/>
  <c r="K153" i="4"/>
  <c r="K156" i="4"/>
  <c r="K157" i="4"/>
  <c r="K160" i="4"/>
  <c r="K149" i="4"/>
  <c r="K161" i="4"/>
  <c r="K164" i="4"/>
  <c r="K151" i="4"/>
  <c r="K165" i="4"/>
  <c r="K168" i="4"/>
  <c r="K154" i="4"/>
  <c r="K169" i="4"/>
  <c r="M112" i="4"/>
  <c r="M109" i="4"/>
  <c r="M108" i="4"/>
  <c r="M121" i="4"/>
  <c r="M114" i="4"/>
  <c r="M106" i="4"/>
  <c r="M116" i="4"/>
  <c r="M120" i="4"/>
  <c r="M104" i="4"/>
  <c r="M105" i="4"/>
  <c r="M115" i="4"/>
  <c r="M119" i="4"/>
  <c r="M111" i="4"/>
  <c r="M110" i="4"/>
  <c r="M118" i="4"/>
  <c r="M107" i="4"/>
  <c r="M117" i="4"/>
  <c r="M103" i="4"/>
  <c r="M122" i="4"/>
  <c r="M113" i="4"/>
  <c r="O29" i="4" l="1"/>
  <c r="O21" i="4"/>
  <c r="O13" i="4"/>
  <c r="O10" i="4"/>
  <c r="O30" i="4"/>
  <c r="O26" i="4"/>
  <c r="O20" i="4"/>
  <c r="O18" i="4"/>
  <c r="O25" i="4"/>
  <c r="O27" i="4"/>
  <c r="O19" i="4"/>
  <c r="O23" i="4"/>
  <c r="O22" i="4"/>
  <c r="O11" i="4"/>
  <c r="O28" i="4"/>
  <c r="O16" i="4"/>
  <c r="O17" i="4"/>
  <c r="O14" i="4"/>
  <c r="O12" i="4"/>
  <c r="O24" i="4"/>
  <c r="O15" i="4"/>
  <c r="E149" i="4"/>
  <c r="E150" i="4" l="1"/>
  <c r="P102" i="4" l="1"/>
  <c r="B65" i="4"/>
  <c r="B25" i="4"/>
  <c r="B111" i="4"/>
  <c r="B11" i="4"/>
  <c r="B70" i="4"/>
  <c r="P111" i="4"/>
  <c r="P105" i="4"/>
  <c r="B27" i="4"/>
  <c r="P106" i="4"/>
  <c r="B117" i="4"/>
  <c r="B22" i="4"/>
  <c r="B73" i="4"/>
  <c r="B30" i="4"/>
  <c r="B68" i="4"/>
  <c r="B13" i="4"/>
  <c r="B110" i="4"/>
  <c r="B74" i="4"/>
  <c r="B21" i="4"/>
  <c r="P107" i="4"/>
  <c r="B26" i="4"/>
  <c r="B103" i="4"/>
  <c r="M102" i="4"/>
  <c r="B112" i="4"/>
  <c r="B102" i="4"/>
  <c r="B23" i="4"/>
  <c r="B104" i="4"/>
  <c r="B76" i="4"/>
  <c r="P109" i="4"/>
  <c r="B105" i="4"/>
  <c r="B118" i="4"/>
  <c r="B62" i="4"/>
  <c r="P104" i="4"/>
  <c r="B72" i="4"/>
  <c r="B63" i="4"/>
  <c r="P122" i="4"/>
  <c r="P115" i="4"/>
  <c r="P118" i="4"/>
  <c r="B14" i="4"/>
  <c r="B29" i="4"/>
  <c r="P103" i="4"/>
  <c r="B116" i="4"/>
  <c r="B28" i="4"/>
  <c r="B10" i="4"/>
  <c r="P120" i="4"/>
  <c r="B12" i="4"/>
  <c r="B120" i="4"/>
  <c r="B71" i="4"/>
  <c r="B16" i="4"/>
  <c r="B57" i="4"/>
  <c r="B108" i="4"/>
  <c r="B56" i="4"/>
  <c r="B69" i="4"/>
  <c r="B61" i="4"/>
  <c r="P113" i="4"/>
  <c r="B75" i="4"/>
  <c r="B113" i="4"/>
  <c r="P119" i="4"/>
  <c r="B19" i="4"/>
  <c r="B107" i="4"/>
  <c r="P117" i="4"/>
  <c r="B20" i="4"/>
  <c r="B64" i="4"/>
  <c r="B121" i="4"/>
  <c r="P112" i="4"/>
  <c r="P116" i="4"/>
  <c r="B67" i="4"/>
  <c r="B18" i="4"/>
  <c r="B114" i="4"/>
  <c r="B119" i="4"/>
  <c r="B24" i="4"/>
  <c r="B59" i="4"/>
  <c r="P108" i="4"/>
  <c r="B58" i="4"/>
  <c r="B17" i="4"/>
  <c r="P110" i="4"/>
  <c r="B66" i="4"/>
  <c r="P121" i="4"/>
  <c r="B122" i="4"/>
  <c r="B60" i="4"/>
  <c r="B106" i="4"/>
  <c r="P114" i="4"/>
  <c r="B115" i="4"/>
  <c r="B109" i="4"/>
  <c r="B15" i="4"/>
  <c r="G149" i="4"/>
  <c r="G151" i="4"/>
  <c r="G150" i="4"/>
  <c r="J61" i="4"/>
  <c r="E102" i="4"/>
  <c r="F76" i="4"/>
  <c r="R70" i="4"/>
  <c r="H70" i="4" s="1"/>
  <c r="F66" i="4"/>
  <c r="L69" i="4"/>
  <c r="K66" i="4"/>
  <c r="L67" i="4"/>
  <c r="E60" i="4"/>
  <c r="J59" i="4"/>
  <c r="L60" i="4"/>
  <c r="F59" i="4"/>
  <c r="R67" i="4"/>
  <c r="H67" i="4" s="1"/>
  <c r="E63" i="4"/>
  <c r="K70" i="4"/>
  <c r="R75" i="4"/>
  <c r="H75" i="4" s="1"/>
  <c r="C68" i="4"/>
  <c r="L64" i="4"/>
  <c r="C73" i="4"/>
  <c r="C64" i="4"/>
  <c r="F63" i="4"/>
  <c r="E75" i="4"/>
  <c r="K71" i="4"/>
  <c r="J76" i="4"/>
  <c r="I61" i="4"/>
  <c r="K61" i="4"/>
  <c r="K102" i="4"/>
  <c r="R68" i="4"/>
  <c r="H68" i="4" s="1"/>
  <c r="E62" i="4"/>
  <c r="F71" i="4"/>
  <c r="R56" i="4"/>
  <c r="H56" i="4" s="1"/>
  <c r="D59" i="4"/>
  <c r="F75" i="4"/>
  <c r="I69" i="4"/>
  <c r="D64" i="4"/>
  <c r="C67" i="4"/>
  <c r="J64" i="4"/>
  <c r="I56" i="4"/>
  <c r="F62" i="4"/>
  <c r="E59" i="4"/>
  <c r="E57" i="4"/>
  <c r="E67" i="4"/>
  <c r="F102" i="4"/>
  <c r="K73" i="4"/>
  <c r="E70" i="4"/>
  <c r="I75" i="4"/>
  <c r="L72" i="4"/>
  <c r="E72" i="4"/>
  <c r="K65" i="4"/>
  <c r="J57" i="4"/>
  <c r="R61" i="4"/>
  <c r="H61" i="4" s="1"/>
  <c r="D67" i="4"/>
  <c r="I59" i="4"/>
  <c r="J74" i="4"/>
  <c r="R58" i="4"/>
  <c r="H58" i="4" s="1"/>
  <c r="R72" i="4"/>
  <c r="H72" i="4" s="1"/>
  <c r="R65" i="4"/>
  <c r="H65" i="4" s="1"/>
  <c r="E66" i="4"/>
  <c r="D73" i="4"/>
  <c r="D57" i="4"/>
  <c r="R63" i="4"/>
  <c r="H63" i="4" s="1"/>
  <c r="F70" i="4"/>
  <c r="J68" i="4"/>
  <c r="J67" i="4"/>
  <c r="F57" i="4"/>
  <c r="J72" i="4"/>
  <c r="L74" i="4"/>
  <c r="D61" i="4"/>
  <c r="L57" i="4"/>
  <c r="K64" i="4"/>
  <c r="I73" i="4"/>
  <c r="L63" i="4"/>
  <c r="C66" i="4"/>
  <c r="C56" i="4"/>
  <c r="J102" i="4"/>
  <c r="C57" i="4"/>
  <c r="D69" i="4"/>
  <c r="D56" i="4"/>
  <c r="L62" i="4"/>
  <c r="J70" i="4"/>
  <c r="I64" i="4"/>
  <c r="L71" i="4"/>
  <c r="C69" i="4"/>
  <c r="C65" i="4"/>
  <c r="K58" i="4"/>
  <c r="C71" i="4"/>
  <c r="L73" i="4"/>
  <c r="G102" i="4"/>
  <c r="E65" i="4"/>
  <c r="C70" i="4"/>
  <c r="C72" i="4"/>
  <c r="K75" i="4"/>
  <c r="C58" i="4"/>
  <c r="J63" i="4"/>
  <c r="K57" i="4"/>
  <c r="C75" i="4"/>
  <c r="H102" i="4"/>
  <c r="D63" i="4"/>
  <c r="K74" i="4"/>
  <c r="I63" i="4"/>
  <c r="J58" i="4"/>
  <c r="F61" i="4"/>
  <c r="I67" i="4"/>
  <c r="D76" i="4"/>
  <c r="D72" i="4"/>
  <c r="J56" i="4"/>
  <c r="K56" i="4"/>
  <c r="K68" i="4"/>
  <c r="I58" i="4"/>
  <c r="K60" i="4"/>
  <c r="F73" i="4"/>
  <c r="I102" i="4"/>
  <c r="F72" i="4"/>
  <c r="C62" i="4"/>
  <c r="C74" i="4"/>
  <c r="R74" i="4"/>
  <c r="H74" i="4" s="1"/>
  <c r="F65" i="4"/>
  <c r="L61" i="4"/>
  <c r="C61" i="4"/>
  <c r="L59" i="4"/>
  <c r="C102" i="4"/>
  <c r="R60" i="4"/>
  <c r="H60" i="4" s="1"/>
  <c r="C59" i="4"/>
  <c r="C63" i="4"/>
  <c r="C60" i="4"/>
  <c r="D71" i="4"/>
  <c r="J66" i="4"/>
  <c r="K69" i="4"/>
  <c r="D102" i="4"/>
  <c r="E56" i="4"/>
  <c r="B159" i="4"/>
  <c r="Y159" i="4" s="1"/>
  <c r="B155" i="4"/>
  <c r="Y155" i="4" s="1"/>
  <c r="B164" i="4"/>
  <c r="Y164" i="4" s="1"/>
  <c r="B151" i="4"/>
  <c r="Y151" i="4" s="1"/>
  <c r="O73" i="4"/>
  <c r="N65" i="4"/>
  <c r="O64" i="4"/>
  <c r="O60" i="4"/>
  <c r="O63" i="4"/>
  <c r="N75" i="4"/>
  <c r="M65" i="4"/>
  <c r="M75" i="4"/>
  <c r="O57" i="4"/>
  <c r="N74" i="4"/>
  <c r="O65" i="4"/>
  <c r="N60" i="4"/>
  <c r="O67" i="4"/>
  <c r="N61" i="4"/>
  <c r="O68" i="4"/>
  <c r="O61" i="4"/>
  <c r="M69" i="4"/>
  <c r="M60" i="4"/>
  <c r="M73" i="4"/>
  <c r="M74" i="4"/>
  <c r="N63" i="4"/>
  <c r="M64" i="4"/>
  <c r="N70" i="4"/>
  <c r="N66" i="4"/>
  <c r="N69" i="4"/>
  <c r="O72" i="4"/>
  <c r="O69" i="4"/>
  <c r="N62" i="4"/>
  <c r="M57" i="4"/>
  <c r="N72" i="4"/>
  <c r="R105" i="4"/>
  <c r="N68" i="4"/>
  <c r="O11" i="1"/>
  <c r="O71" i="4"/>
  <c r="M59" i="4"/>
  <c r="M58" i="4"/>
  <c r="O70" i="4"/>
  <c r="O66" i="4"/>
  <c r="N59" i="4"/>
  <c r="N57" i="4"/>
  <c r="M70" i="4"/>
  <c r="O59" i="4"/>
  <c r="M63" i="4"/>
  <c r="R115" i="4"/>
  <c r="M67" i="4"/>
  <c r="M56" i="4"/>
  <c r="M71" i="4"/>
  <c r="O58" i="4"/>
  <c r="N58" i="4"/>
  <c r="M62" i="4"/>
  <c r="M68" i="4"/>
  <c r="M72" i="4"/>
  <c r="O75" i="4"/>
  <c r="N67" i="4"/>
  <c r="R111" i="4"/>
  <c r="B165" i="4"/>
  <c r="Y165" i="4" s="1"/>
  <c r="B163" i="4"/>
  <c r="Y163" i="4" s="1"/>
  <c r="B162" i="4"/>
  <c r="Y162" i="4" s="1"/>
  <c r="B153" i="4"/>
  <c r="Y153" i="4" s="1"/>
  <c r="B158" i="4"/>
  <c r="Y158" i="4" s="1"/>
  <c r="B160" i="4"/>
  <c r="Y160" i="4" s="1"/>
  <c r="M11" i="1"/>
  <c r="M7" i="1"/>
  <c r="K7" i="1"/>
  <c r="K24" i="1" s="1"/>
  <c r="H9" i="1"/>
  <c r="L11" i="1"/>
  <c r="D7" i="1"/>
  <c r="D24" i="1" s="1"/>
  <c r="I11" i="1"/>
  <c r="I9" i="1"/>
  <c r="M9" i="1"/>
  <c r="J7" i="1"/>
  <c r="P9" i="1"/>
  <c r="J11" i="1"/>
  <c r="J9" i="1"/>
  <c r="L7" i="1"/>
  <c r="E9" i="1"/>
  <c r="Q9" i="1"/>
  <c r="G9" i="1"/>
  <c r="K9" i="1"/>
  <c r="K11" i="1"/>
  <c r="G7" i="1"/>
  <c r="G24" i="1" s="1"/>
  <c r="D9" i="1"/>
  <c r="H7" i="1"/>
  <c r="F9" i="1"/>
  <c r="E7" i="1"/>
  <c r="E24" i="1" s="1"/>
  <c r="F7" i="1"/>
  <c r="F24" i="1" s="1"/>
  <c r="B156" i="4"/>
  <c r="Y156" i="4" s="1"/>
  <c r="B154" i="4"/>
  <c r="Y154" i="4" s="1"/>
  <c r="B157" i="4"/>
  <c r="Y157" i="4" s="1"/>
  <c r="B167" i="4"/>
  <c r="Y167" i="4" s="1"/>
  <c r="B150" i="4"/>
  <c r="Y150" i="4" s="1"/>
  <c r="B161" i="4"/>
  <c r="Y161" i="4" s="1"/>
  <c r="B166" i="4"/>
  <c r="Y166" i="4" s="1"/>
  <c r="B149" i="4"/>
  <c r="Y149" i="4" s="1"/>
  <c r="B169" i="4"/>
  <c r="Y169" i="4" s="1"/>
  <c r="B168" i="4"/>
  <c r="Y168" i="4" s="1"/>
  <c r="B152" i="4"/>
  <c r="Y152" i="4" s="1"/>
  <c r="C110" i="4"/>
  <c r="H165" i="4"/>
  <c r="H156" i="4"/>
  <c r="H169" i="4"/>
  <c r="D154" i="4"/>
  <c r="D160" i="4"/>
  <c r="D149" i="4"/>
  <c r="M162" i="4"/>
  <c r="H160" i="4"/>
  <c r="D167" i="4"/>
  <c r="H155" i="4"/>
  <c r="M161" i="4"/>
  <c r="M160" i="4"/>
  <c r="H161" i="4"/>
  <c r="H149" i="4"/>
  <c r="D156" i="4"/>
  <c r="D162" i="4"/>
  <c r="D155" i="4"/>
  <c r="D168" i="4"/>
  <c r="D158" i="4"/>
  <c r="D152" i="4"/>
  <c r="H163" i="4"/>
  <c r="H168" i="4"/>
  <c r="D159" i="4"/>
  <c r="D163" i="4"/>
  <c r="H157" i="4"/>
  <c r="H153" i="4"/>
  <c r="M166" i="4"/>
  <c r="H159" i="4"/>
  <c r="H164" i="4"/>
  <c r="D161" i="4"/>
  <c r="D165" i="4"/>
  <c r="H154" i="4"/>
  <c r="M156" i="4"/>
  <c r="D151" i="4"/>
  <c r="D166" i="4"/>
  <c r="D153" i="4"/>
  <c r="H151" i="4"/>
  <c r="H158" i="4"/>
  <c r="H167" i="4"/>
  <c r="D164" i="4"/>
  <c r="D157" i="4"/>
  <c r="D150" i="4"/>
  <c r="H162" i="4"/>
  <c r="H152" i="4"/>
  <c r="M152" i="4"/>
  <c r="M159" i="4"/>
  <c r="H166" i="4"/>
  <c r="H150" i="4"/>
  <c r="M165" i="4"/>
  <c r="M157" i="4"/>
  <c r="M151" i="4"/>
  <c r="M164" i="4"/>
  <c r="M163" i="4"/>
  <c r="M154" i="4"/>
  <c r="M169" i="4"/>
  <c r="M149" i="4"/>
  <c r="M155" i="4"/>
  <c r="M168" i="4"/>
  <c r="M153" i="4"/>
  <c r="M158" i="4"/>
  <c r="M150" i="4"/>
  <c r="M167" i="4"/>
  <c r="D169" i="4"/>
  <c r="E151" i="4"/>
  <c r="T221" i="4" l="1"/>
  <c r="T220" i="4"/>
  <c r="Q221" i="4"/>
  <c r="Q220" i="4"/>
  <c r="R109" i="4"/>
  <c r="Q41" i="1"/>
  <c r="Q26" i="1"/>
  <c r="P30" i="4"/>
  <c r="T12" i="4"/>
  <c r="Q17" i="4"/>
  <c r="N149" i="4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H24" i="1"/>
  <c r="E26" i="1"/>
  <c r="E41" i="1"/>
  <c r="L24" i="1"/>
  <c r="V24" i="1" s="1"/>
  <c r="V7" i="1"/>
  <c r="J28" i="1"/>
  <c r="J44" i="1"/>
  <c r="U9" i="1"/>
  <c r="U41" i="1" s="1"/>
  <c r="H26" i="1"/>
  <c r="H41" i="1"/>
  <c r="Y7" i="1"/>
  <c r="M24" i="1"/>
  <c r="Y24" i="1" s="1"/>
  <c r="P19" i="4"/>
  <c r="P23" i="4"/>
  <c r="P25" i="4"/>
  <c r="P10" i="4"/>
  <c r="P26" i="4"/>
  <c r="O56" i="4"/>
  <c r="R10" i="4"/>
  <c r="T20" i="4"/>
  <c r="O9" i="1"/>
  <c r="X9" i="1" s="1"/>
  <c r="X41" i="1" s="1"/>
  <c r="R30" i="4"/>
  <c r="T27" i="4"/>
  <c r="Q19" i="4"/>
  <c r="S24" i="4"/>
  <c r="S21" i="4"/>
  <c r="R11" i="4"/>
  <c r="N56" i="4"/>
  <c r="S11" i="4"/>
  <c r="Q14" i="4"/>
  <c r="R26" i="4"/>
  <c r="T108" i="4"/>
  <c r="O62" i="4"/>
  <c r="R18" i="4"/>
  <c r="T17" i="4"/>
  <c r="R16" i="4"/>
  <c r="T13" i="4"/>
  <c r="Q23" i="4"/>
  <c r="R24" i="4"/>
  <c r="Q11" i="1"/>
  <c r="W11" i="1" s="1"/>
  <c r="W44" i="1" s="1"/>
  <c r="S10" i="4"/>
  <c r="R20" i="4"/>
  <c r="R28" i="4"/>
  <c r="R12" i="4"/>
  <c r="R29" i="4"/>
  <c r="Q10" i="4"/>
  <c r="F110" i="4"/>
  <c r="F64" i="4"/>
  <c r="J113" i="4"/>
  <c r="K67" i="4"/>
  <c r="F22" i="4"/>
  <c r="E23" i="4"/>
  <c r="I119" i="4"/>
  <c r="J73" i="4"/>
  <c r="F25" i="4"/>
  <c r="K18" i="4"/>
  <c r="H103" i="4"/>
  <c r="I57" i="4"/>
  <c r="D30" i="4"/>
  <c r="D106" i="4"/>
  <c r="D60" i="4"/>
  <c r="H120" i="4"/>
  <c r="I74" i="4"/>
  <c r="G122" i="4"/>
  <c r="R76" i="4"/>
  <c r="H76" i="4" s="1"/>
  <c r="I108" i="4"/>
  <c r="J62" i="4"/>
  <c r="H106" i="4"/>
  <c r="I60" i="4"/>
  <c r="H114" i="4"/>
  <c r="I68" i="4"/>
  <c r="F106" i="4"/>
  <c r="F60" i="4"/>
  <c r="I115" i="4"/>
  <c r="J69" i="4"/>
  <c r="D116" i="4"/>
  <c r="D70" i="4"/>
  <c r="C23" i="4"/>
  <c r="F29" i="4"/>
  <c r="E30" i="4"/>
  <c r="D21" i="4"/>
  <c r="H11" i="4"/>
  <c r="H26" i="4"/>
  <c r="K21" i="4"/>
  <c r="E16" i="4"/>
  <c r="J20" i="4"/>
  <c r="D12" i="4"/>
  <c r="C10" i="4"/>
  <c r="E122" i="4"/>
  <c r="E76" i="4"/>
  <c r="D23" i="4"/>
  <c r="I28" i="4"/>
  <c r="H25" i="4"/>
  <c r="H111" i="4"/>
  <c r="I65" i="4"/>
  <c r="I25" i="4"/>
  <c r="E120" i="4"/>
  <c r="E74" i="4"/>
  <c r="G14" i="4"/>
  <c r="G108" i="4"/>
  <c r="R62" i="4"/>
  <c r="H62" i="4" s="1"/>
  <c r="E10" i="4"/>
  <c r="F114" i="4"/>
  <c r="F68" i="4"/>
  <c r="I23" i="4"/>
  <c r="C12" i="4"/>
  <c r="F10" i="4"/>
  <c r="F11" i="1"/>
  <c r="K111" i="4"/>
  <c r="L65" i="4"/>
  <c r="G20" i="4"/>
  <c r="I13" i="4"/>
  <c r="E12" i="4"/>
  <c r="F19" i="4"/>
  <c r="C21" i="4"/>
  <c r="K27" i="4"/>
  <c r="H20" i="4"/>
  <c r="H16" i="4"/>
  <c r="G24" i="4"/>
  <c r="I14" i="4"/>
  <c r="I10" i="4"/>
  <c r="C17" i="4"/>
  <c r="C19" i="4"/>
  <c r="I30" i="4"/>
  <c r="F24" i="4"/>
  <c r="F28" i="4"/>
  <c r="J16" i="4"/>
  <c r="C15" i="4"/>
  <c r="D26" i="1"/>
  <c r="D41" i="1"/>
  <c r="K28" i="1"/>
  <c r="K44" i="1"/>
  <c r="K41" i="1"/>
  <c r="K26" i="1"/>
  <c r="P41" i="1"/>
  <c r="P26" i="1"/>
  <c r="I44" i="1"/>
  <c r="X11" i="1"/>
  <c r="X44" i="1" s="1"/>
  <c r="I28" i="1"/>
  <c r="V11" i="1"/>
  <c r="V44" i="1" s="1"/>
  <c r="L28" i="1"/>
  <c r="V28" i="1" s="1"/>
  <c r="L44" i="1"/>
  <c r="Y11" i="1"/>
  <c r="Y44" i="1" s="1"/>
  <c r="M28" i="1"/>
  <c r="Y28" i="1" s="1"/>
  <c r="M44" i="1"/>
  <c r="P21" i="4"/>
  <c r="P18" i="4"/>
  <c r="P29" i="4"/>
  <c r="P15" i="4"/>
  <c r="P28" i="4"/>
  <c r="P11" i="4"/>
  <c r="T26" i="4"/>
  <c r="Q29" i="4"/>
  <c r="M61" i="4"/>
  <c r="S119" i="4"/>
  <c r="N73" i="4"/>
  <c r="Q22" i="4"/>
  <c r="S22" i="4"/>
  <c r="S110" i="4"/>
  <c r="N64" i="4"/>
  <c r="R21" i="4"/>
  <c r="T15" i="4"/>
  <c r="Q28" i="4"/>
  <c r="Q13" i="4"/>
  <c r="Q15" i="4"/>
  <c r="S23" i="4"/>
  <c r="Q27" i="4"/>
  <c r="S28" i="4"/>
  <c r="T19" i="4"/>
  <c r="Q18" i="4"/>
  <c r="Q16" i="4"/>
  <c r="D22" i="4"/>
  <c r="D108" i="4"/>
  <c r="D62" i="4"/>
  <c r="E29" i="4"/>
  <c r="J24" i="4"/>
  <c r="C27" i="4"/>
  <c r="K14" i="4"/>
  <c r="K104" i="4"/>
  <c r="L58" i="4"/>
  <c r="H108" i="4"/>
  <c r="I62" i="4"/>
  <c r="K30" i="4"/>
  <c r="C28" i="4"/>
  <c r="E19" i="4"/>
  <c r="D29" i="4"/>
  <c r="K24" i="4"/>
  <c r="I111" i="4"/>
  <c r="J65" i="4"/>
  <c r="I16" i="4"/>
  <c r="G11" i="4"/>
  <c r="I18" i="4"/>
  <c r="G119" i="4"/>
  <c r="R73" i="4"/>
  <c r="H73" i="4" s="1"/>
  <c r="F27" i="4"/>
  <c r="C14" i="4"/>
  <c r="K12" i="4"/>
  <c r="K76" i="4"/>
  <c r="G27" i="4"/>
  <c r="D11" i="4"/>
  <c r="D17" i="4"/>
  <c r="G17" i="4"/>
  <c r="J12" i="4"/>
  <c r="C76" i="4"/>
  <c r="H21" i="4"/>
  <c r="H23" i="4"/>
  <c r="K29" i="4"/>
  <c r="G25" i="4"/>
  <c r="J14" i="4"/>
  <c r="K116" i="4"/>
  <c r="L70" i="4"/>
  <c r="F26" i="4"/>
  <c r="F56" i="4"/>
  <c r="F23" i="4"/>
  <c r="K13" i="4"/>
  <c r="G117" i="4"/>
  <c r="R71" i="4"/>
  <c r="H71" i="4" s="1"/>
  <c r="D112" i="4"/>
  <c r="D66" i="4"/>
  <c r="G21" i="4"/>
  <c r="H24" i="4"/>
  <c r="I121" i="4"/>
  <c r="J75" i="4"/>
  <c r="J25" i="4"/>
  <c r="D111" i="4"/>
  <c r="D65" i="4"/>
  <c r="E107" i="4"/>
  <c r="E61" i="4"/>
  <c r="C16" i="4"/>
  <c r="J30" i="4"/>
  <c r="I24" i="4"/>
  <c r="J13" i="4"/>
  <c r="F16" i="4"/>
  <c r="I19" i="4"/>
  <c r="J23" i="4"/>
  <c r="G26" i="4"/>
  <c r="H14" i="4"/>
  <c r="F30" i="4"/>
  <c r="C30" i="4"/>
  <c r="G18" i="4"/>
  <c r="G22" i="4"/>
  <c r="I17" i="4"/>
  <c r="I11" i="4"/>
  <c r="K26" i="4"/>
  <c r="J10" i="4"/>
  <c r="G23" i="4"/>
  <c r="G11" i="1"/>
  <c r="J15" i="4"/>
  <c r="H13" i="4"/>
  <c r="D20" i="4"/>
  <c r="P14" i="4"/>
  <c r="R23" i="4"/>
  <c r="T120" i="4"/>
  <c r="O74" i="4"/>
  <c r="Q25" i="4"/>
  <c r="N9" i="1"/>
  <c r="Q30" i="4"/>
  <c r="S20" i="4"/>
  <c r="M66" i="4"/>
  <c r="T30" i="4"/>
  <c r="Q21" i="4"/>
  <c r="T22" i="4"/>
  <c r="T23" i="4"/>
  <c r="S30" i="4"/>
  <c r="O44" i="1"/>
  <c r="O28" i="1"/>
  <c r="S18" i="4"/>
  <c r="T21" i="4"/>
  <c r="T24" i="4"/>
  <c r="S117" i="4"/>
  <c r="N71" i="4"/>
  <c r="T29" i="4"/>
  <c r="S25" i="4"/>
  <c r="S27" i="4"/>
  <c r="Q26" i="4"/>
  <c r="T18" i="4"/>
  <c r="S122" i="4"/>
  <c r="N76" i="4"/>
  <c r="S13" i="4"/>
  <c r="T28" i="4"/>
  <c r="Q20" i="4"/>
  <c r="S16" i="4"/>
  <c r="R22" i="4"/>
  <c r="O7" i="1"/>
  <c r="O24" i="1" s="1"/>
  <c r="R15" i="4"/>
  <c r="D114" i="4"/>
  <c r="D68" i="4"/>
  <c r="D104" i="4"/>
  <c r="D58" i="4"/>
  <c r="F20" i="4"/>
  <c r="G103" i="4"/>
  <c r="R57" i="4"/>
  <c r="H57" i="4" s="1"/>
  <c r="J109" i="4"/>
  <c r="K63" i="4"/>
  <c r="K11" i="4"/>
  <c r="F120" i="4"/>
  <c r="F74" i="4"/>
  <c r="G112" i="4"/>
  <c r="R66" i="4"/>
  <c r="H66" i="4" s="1"/>
  <c r="I117" i="4"/>
  <c r="J71" i="4"/>
  <c r="H112" i="4"/>
  <c r="I66" i="4"/>
  <c r="E115" i="4"/>
  <c r="E69" i="4"/>
  <c r="F115" i="4"/>
  <c r="F69" i="4"/>
  <c r="E15" i="4"/>
  <c r="G105" i="4"/>
  <c r="R59" i="4"/>
  <c r="H59" i="4" s="1"/>
  <c r="H118" i="4"/>
  <c r="I72" i="4"/>
  <c r="E110" i="4"/>
  <c r="E64" i="4"/>
  <c r="C24" i="4"/>
  <c r="E13" i="4"/>
  <c r="H17" i="4"/>
  <c r="F18" i="4"/>
  <c r="D27" i="4"/>
  <c r="G115" i="4"/>
  <c r="R69" i="4"/>
  <c r="H69" i="4" s="1"/>
  <c r="K28" i="4"/>
  <c r="J29" i="4"/>
  <c r="J19" i="4"/>
  <c r="J11" i="4"/>
  <c r="E25" i="4"/>
  <c r="E14" i="4"/>
  <c r="D16" i="4"/>
  <c r="J118" i="4"/>
  <c r="K72" i="4"/>
  <c r="K122" i="4"/>
  <c r="L76" i="4"/>
  <c r="J18" i="4"/>
  <c r="C11" i="4"/>
  <c r="I29" i="4"/>
  <c r="I7" i="1"/>
  <c r="H15" i="4"/>
  <c r="G110" i="4"/>
  <c r="R64" i="4"/>
  <c r="H64" i="4" s="1"/>
  <c r="D14" i="4"/>
  <c r="K15" i="4"/>
  <c r="D25" i="4"/>
  <c r="H122" i="4"/>
  <c r="I76" i="4"/>
  <c r="I15" i="4"/>
  <c r="E18" i="4"/>
  <c r="H18" i="4"/>
  <c r="G12" i="4"/>
  <c r="C29" i="4"/>
  <c r="E11" i="4"/>
  <c r="K20" i="4"/>
  <c r="D24" i="4"/>
  <c r="C22" i="4"/>
  <c r="C20" i="4"/>
  <c r="E17" i="4"/>
  <c r="J17" i="4"/>
  <c r="J26" i="4"/>
  <c r="F15" i="4"/>
  <c r="E28" i="4"/>
  <c r="G28" i="4"/>
  <c r="G10" i="4"/>
  <c r="I27" i="4"/>
  <c r="E21" i="4"/>
  <c r="M26" i="1"/>
  <c r="Y26" i="1" s="1"/>
  <c r="Y9" i="1"/>
  <c r="Y41" i="1" s="1"/>
  <c r="M41" i="1"/>
  <c r="P17" i="4"/>
  <c r="P20" i="4"/>
  <c r="P16" i="4"/>
  <c r="R17" i="4"/>
  <c r="F26" i="1"/>
  <c r="F41" i="1"/>
  <c r="G41" i="1"/>
  <c r="G26" i="1"/>
  <c r="J41" i="1"/>
  <c r="J26" i="1"/>
  <c r="W9" i="1"/>
  <c r="W41" i="1" s="1"/>
  <c r="J24" i="1"/>
  <c r="I41" i="1"/>
  <c r="I26" i="1"/>
  <c r="P22" i="4"/>
  <c r="P27" i="4"/>
  <c r="P13" i="4"/>
  <c r="P12" i="4"/>
  <c r="P24" i="4"/>
  <c r="S14" i="4"/>
  <c r="T10" i="4"/>
  <c r="R19" i="4"/>
  <c r="Q24" i="4"/>
  <c r="R14" i="4"/>
  <c r="S17" i="4"/>
  <c r="S29" i="4"/>
  <c r="O76" i="4"/>
  <c r="P7" i="1"/>
  <c r="P24" i="1" s="1"/>
  <c r="S15" i="4"/>
  <c r="S19" i="4"/>
  <c r="T14" i="4"/>
  <c r="T16" i="4"/>
  <c r="R27" i="4"/>
  <c r="T25" i="4"/>
  <c r="N11" i="1"/>
  <c r="S12" i="4"/>
  <c r="Q12" i="4"/>
  <c r="Q11" i="4"/>
  <c r="M76" i="4"/>
  <c r="R13" i="4"/>
  <c r="R25" i="4"/>
  <c r="S26" i="4"/>
  <c r="T11" i="4"/>
  <c r="K10" i="4"/>
  <c r="G13" i="4"/>
  <c r="F17" i="4"/>
  <c r="H28" i="4"/>
  <c r="I21" i="4"/>
  <c r="E27" i="4"/>
  <c r="H12" i="4"/>
  <c r="D121" i="4"/>
  <c r="D75" i="4"/>
  <c r="J105" i="4"/>
  <c r="K59" i="4"/>
  <c r="C18" i="4"/>
  <c r="L56" i="4"/>
  <c r="G19" i="4"/>
  <c r="I20" i="4"/>
  <c r="H19" i="4"/>
  <c r="I22" i="4"/>
  <c r="D120" i="4"/>
  <c r="D74" i="4"/>
  <c r="F104" i="4"/>
  <c r="F58" i="4"/>
  <c r="K25" i="4"/>
  <c r="E20" i="4"/>
  <c r="J27" i="4"/>
  <c r="C25" i="4"/>
  <c r="K16" i="4"/>
  <c r="H117" i="4"/>
  <c r="I71" i="4"/>
  <c r="E104" i="4"/>
  <c r="E58" i="4"/>
  <c r="E26" i="4"/>
  <c r="G16" i="4"/>
  <c r="F21" i="4"/>
  <c r="G29" i="4"/>
  <c r="H29" i="4"/>
  <c r="D28" i="4"/>
  <c r="H30" i="4"/>
  <c r="I106" i="4"/>
  <c r="J60" i="4"/>
  <c r="F13" i="4"/>
  <c r="C26" i="4"/>
  <c r="E117" i="4"/>
  <c r="E71" i="4"/>
  <c r="K112" i="4"/>
  <c r="L66" i="4"/>
  <c r="K22" i="4"/>
  <c r="K17" i="4"/>
  <c r="C13" i="4"/>
  <c r="K121" i="4"/>
  <c r="L75" i="4"/>
  <c r="K19" i="4"/>
  <c r="H116" i="4"/>
  <c r="I70" i="4"/>
  <c r="H27" i="4"/>
  <c r="D10" i="4"/>
  <c r="E119" i="4"/>
  <c r="E73" i="4"/>
  <c r="H10" i="4"/>
  <c r="F14" i="4"/>
  <c r="D19" i="4"/>
  <c r="D18" i="4"/>
  <c r="F11" i="4"/>
  <c r="J108" i="4"/>
  <c r="K62" i="4"/>
  <c r="H22" i="4"/>
  <c r="F113" i="4"/>
  <c r="F67" i="4"/>
  <c r="E114" i="4"/>
  <c r="E68" i="4"/>
  <c r="K114" i="4"/>
  <c r="L68" i="4"/>
  <c r="K23" i="4"/>
  <c r="D26" i="4"/>
  <c r="F12" i="4"/>
  <c r="I12" i="4"/>
  <c r="I26" i="4"/>
  <c r="J21" i="4"/>
  <c r="D13" i="4"/>
  <c r="J22" i="4"/>
  <c r="G15" i="4"/>
  <c r="D15" i="4"/>
  <c r="E24" i="4"/>
  <c r="G30" i="4"/>
  <c r="E22" i="4"/>
  <c r="J28" i="4"/>
  <c r="J115" i="4"/>
  <c r="D117" i="4"/>
  <c r="T104" i="4"/>
  <c r="T107" i="4"/>
  <c r="R106" i="4"/>
  <c r="P11" i="1"/>
  <c r="C152" i="4"/>
  <c r="S104" i="4"/>
  <c r="R113" i="4"/>
  <c r="R110" i="4"/>
  <c r="T116" i="4"/>
  <c r="S112" i="4"/>
  <c r="S107" i="4"/>
  <c r="L9" i="1"/>
  <c r="K107" i="4"/>
  <c r="E11" i="1"/>
  <c r="H11" i="1"/>
  <c r="Q7" i="1"/>
  <c r="Q24" i="1" s="1"/>
  <c r="N7" i="1"/>
  <c r="R108" i="4"/>
  <c r="F111" i="4"/>
  <c r="F118" i="4"/>
  <c r="I104" i="4"/>
  <c r="T121" i="4"/>
  <c r="R120" i="4"/>
  <c r="T114" i="4"/>
  <c r="R116" i="4"/>
  <c r="S105" i="4"/>
  <c r="S114" i="4"/>
  <c r="R103" i="4"/>
  <c r="S120" i="4"/>
  <c r="R118" i="4"/>
  <c r="R121" i="4"/>
  <c r="T110" i="4"/>
  <c r="K119" i="4"/>
  <c r="I114" i="4"/>
  <c r="G114" i="4"/>
  <c r="J117" i="4"/>
  <c r="S113" i="4"/>
  <c r="R122" i="4"/>
  <c r="Q108" i="4"/>
  <c r="Q118" i="4"/>
  <c r="Q117" i="4"/>
  <c r="Q113" i="4"/>
  <c r="Q107" i="4"/>
  <c r="Q116" i="4"/>
  <c r="T112" i="4"/>
  <c r="Q104" i="4"/>
  <c r="S118" i="4"/>
  <c r="Q103" i="4"/>
  <c r="R107" i="4"/>
  <c r="S109" i="4"/>
  <c r="T113" i="4"/>
  <c r="T109" i="4"/>
  <c r="R119" i="4"/>
  <c r="I112" i="4"/>
  <c r="C106" i="4"/>
  <c r="L102" i="4"/>
  <c r="C107" i="4"/>
  <c r="F119" i="4"/>
  <c r="J106" i="4"/>
  <c r="H104" i="4"/>
  <c r="C118" i="4"/>
  <c r="C117" i="4"/>
  <c r="I116" i="4"/>
  <c r="C103" i="4"/>
  <c r="H119" i="4"/>
  <c r="J110" i="4"/>
  <c r="K120" i="4"/>
  <c r="I113" i="4"/>
  <c r="F116" i="4"/>
  <c r="E112" i="4"/>
  <c r="H105" i="4"/>
  <c r="J119" i="4"/>
  <c r="H115" i="4"/>
  <c r="F121" i="4"/>
  <c r="F109" i="4"/>
  <c r="K110" i="4"/>
  <c r="G121" i="4"/>
  <c r="K106" i="4"/>
  <c r="Q112" i="4"/>
  <c r="Q109" i="4"/>
  <c r="S103" i="4"/>
  <c r="Q105" i="4"/>
  <c r="R114" i="4"/>
  <c r="T115" i="4"/>
  <c r="T118" i="4"/>
  <c r="S116" i="4"/>
  <c r="S106" i="4"/>
  <c r="R112" i="4"/>
  <c r="Q111" i="4"/>
  <c r="S121" i="4"/>
  <c r="S111" i="4"/>
  <c r="T119" i="4"/>
  <c r="C109" i="4"/>
  <c r="K105" i="4"/>
  <c r="G120" i="4"/>
  <c r="C108" i="4"/>
  <c r="J114" i="4"/>
  <c r="D122" i="4"/>
  <c r="H113" i="4"/>
  <c r="F107" i="4"/>
  <c r="D109" i="4"/>
  <c r="J103" i="4"/>
  <c r="C116" i="4"/>
  <c r="J104" i="4"/>
  <c r="C111" i="4"/>
  <c r="H110" i="4"/>
  <c r="D115" i="4"/>
  <c r="C112" i="4"/>
  <c r="G109" i="4"/>
  <c r="G111" i="4"/>
  <c r="G104" i="4"/>
  <c r="D113" i="4"/>
  <c r="E118" i="4"/>
  <c r="E113" i="4"/>
  <c r="E103" i="4"/>
  <c r="F108" i="4"/>
  <c r="I110" i="4"/>
  <c r="D105" i="4"/>
  <c r="J107" i="4"/>
  <c r="K113" i="4"/>
  <c r="G116" i="4"/>
  <c r="I107" i="4"/>
  <c r="R117" i="4"/>
  <c r="T105" i="4"/>
  <c r="T122" i="4"/>
  <c r="S108" i="4"/>
  <c r="S115" i="4"/>
  <c r="T111" i="4"/>
  <c r="Q122" i="4"/>
  <c r="T103" i="4"/>
  <c r="R104" i="4"/>
  <c r="T106" i="4"/>
  <c r="G106" i="4"/>
  <c r="C120" i="4"/>
  <c r="D118" i="4"/>
  <c r="J122" i="4"/>
  <c r="H109" i="4"/>
  <c r="J121" i="4"/>
  <c r="J120" i="4"/>
  <c r="I109" i="4"/>
  <c r="C122" i="4"/>
  <c r="E111" i="4"/>
  <c r="C115" i="4"/>
  <c r="K109" i="4"/>
  <c r="K103" i="4"/>
  <c r="G118" i="4"/>
  <c r="I120" i="4"/>
  <c r="I103" i="4"/>
  <c r="K118" i="4"/>
  <c r="E105" i="4"/>
  <c r="F117" i="4"/>
  <c r="H107" i="4"/>
  <c r="C119" i="4"/>
  <c r="J116" i="4"/>
  <c r="G113" i="4"/>
  <c r="E106" i="4"/>
  <c r="K115" i="4"/>
  <c r="F122" i="4"/>
  <c r="Q114" i="4"/>
  <c r="T117" i="4"/>
  <c r="Q119" i="4"/>
  <c r="Q106" i="4"/>
  <c r="Q115" i="4"/>
  <c r="Q121" i="4"/>
  <c r="C105" i="4"/>
  <c r="C121" i="4"/>
  <c r="C104" i="4"/>
  <c r="K117" i="4"/>
  <c r="K108" i="4"/>
  <c r="D107" i="4"/>
  <c r="D11" i="1"/>
  <c r="I118" i="4"/>
  <c r="F103" i="4"/>
  <c r="D103" i="4"/>
  <c r="D119" i="4"/>
  <c r="G107" i="4"/>
  <c r="J111" i="4"/>
  <c r="H121" i="4"/>
  <c r="E116" i="4"/>
  <c r="C113" i="4"/>
  <c r="E108" i="4"/>
  <c r="I122" i="4"/>
  <c r="E121" i="4"/>
  <c r="E109" i="4"/>
  <c r="F105" i="4"/>
  <c r="I105" i="4"/>
  <c r="J112" i="4"/>
  <c r="F112" i="4"/>
  <c r="C157" i="4"/>
  <c r="C166" i="4"/>
  <c r="C155" i="4"/>
  <c r="C158" i="4"/>
  <c r="C156" i="4"/>
  <c r="C159" i="4"/>
  <c r="C161" i="4"/>
  <c r="C154" i="4"/>
  <c r="C164" i="4"/>
  <c r="C168" i="4"/>
  <c r="C149" i="4"/>
  <c r="C150" i="4"/>
  <c r="C160" i="4"/>
  <c r="C165" i="4"/>
  <c r="C163" i="4"/>
  <c r="C169" i="4"/>
  <c r="C162" i="4"/>
  <c r="C167" i="4"/>
  <c r="C153" i="4"/>
  <c r="C151" i="4"/>
  <c r="E152" i="4"/>
  <c r="P220" i="4" l="1"/>
  <c r="P221" i="4"/>
  <c r="W26" i="1"/>
  <c r="L22" i="4"/>
  <c r="W22" i="4" s="1"/>
  <c r="L114" i="4"/>
  <c r="C114" i="4"/>
  <c r="L20" i="4"/>
  <c r="W20" i="4" s="1"/>
  <c r="L14" i="4"/>
  <c r="W14" i="4" s="1"/>
  <c r="L27" i="4"/>
  <c r="W27" i="4" s="1"/>
  <c r="L12" i="4"/>
  <c r="W12" i="4" s="1"/>
  <c r="L10" i="4"/>
  <c r="W10" i="4" s="1"/>
  <c r="L24" i="4"/>
  <c r="W24" i="4" s="1"/>
  <c r="L30" i="4"/>
  <c r="X30" i="4" s="1"/>
  <c r="Q120" i="4"/>
  <c r="L23" i="4"/>
  <c r="W23" i="4" s="1"/>
  <c r="L26" i="4"/>
  <c r="W26" i="4" s="1"/>
  <c r="H44" i="1"/>
  <c r="H28" i="1"/>
  <c r="U11" i="1"/>
  <c r="U44" i="1" s="1"/>
  <c r="U76" i="4"/>
  <c r="X28" i="1"/>
  <c r="F28" i="1"/>
  <c r="F44" i="1"/>
  <c r="Q44" i="1"/>
  <c r="Q28" i="1"/>
  <c r="W28" i="1" s="1"/>
  <c r="U26" i="1"/>
  <c r="T7" i="1"/>
  <c r="N24" i="1"/>
  <c r="T24" i="1" s="1"/>
  <c r="P44" i="1"/>
  <c r="P28" i="1"/>
  <c r="N44" i="1"/>
  <c r="N28" i="1"/>
  <c r="T11" i="1"/>
  <c r="T44" i="1" s="1"/>
  <c r="W24" i="1"/>
  <c r="X7" i="1"/>
  <c r="I24" i="1"/>
  <c r="X24" i="1" s="1"/>
  <c r="L13" i="4"/>
  <c r="W13" i="4" s="1"/>
  <c r="Q110" i="4"/>
  <c r="E44" i="1"/>
  <c r="E28" i="1"/>
  <c r="W7" i="1"/>
  <c r="U7" i="1"/>
  <c r="L28" i="4"/>
  <c r="W28" i="4" s="1"/>
  <c r="L11" i="4"/>
  <c r="W11" i="4" s="1"/>
  <c r="L16" i="4"/>
  <c r="W16" i="4" s="1"/>
  <c r="L19" i="4"/>
  <c r="W19" i="4" s="1"/>
  <c r="L17" i="4"/>
  <c r="W17" i="4" s="1"/>
  <c r="L110" i="4"/>
  <c r="D110" i="4"/>
  <c r="L29" i="4"/>
  <c r="W29" i="4" s="1"/>
  <c r="D44" i="1"/>
  <c r="D28" i="1"/>
  <c r="L15" i="4"/>
  <c r="W15" i="4" s="1"/>
  <c r="L21" i="4"/>
  <c r="W21" i="4" s="1"/>
  <c r="L25" i="4"/>
  <c r="W25" i="4" s="1"/>
  <c r="L18" i="4"/>
  <c r="W18" i="4" s="1"/>
  <c r="L26" i="1"/>
  <c r="V26" i="1" s="1"/>
  <c r="L41" i="1"/>
  <c r="V9" i="1"/>
  <c r="V41" i="1" s="1"/>
  <c r="T9" i="1"/>
  <c r="T41" i="1" s="1"/>
  <c r="N26" i="1"/>
  <c r="T26" i="1" s="1"/>
  <c r="N41" i="1"/>
  <c r="G44" i="1"/>
  <c r="G28" i="1"/>
  <c r="O26" i="1"/>
  <c r="X26" i="1" s="1"/>
  <c r="O41" i="1"/>
  <c r="U24" i="1"/>
  <c r="L117" i="4"/>
  <c r="L120" i="4"/>
  <c r="L115" i="4"/>
  <c r="L113" i="4"/>
  <c r="L104" i="4"/>
  <c r="L105" i="4"/>
  <c r="L119" i="4"/>
  <c r="N236" i="4"/>
  <c r="N265" i="4" s="1"/>
  <c r="N234" i="4"/>
  <c r="N263" i="4" s="1"/>
  <c r="N238" i="4"/>
  <c r="N267" i="4" s="1"/>
  <c r="M236" i="4"/>
  <c r="M265" i="4" s="1"/>
  <c r="M232" i="4"/>
  <c r="M261" i="4" s="1"/>
  <c r="N235" i="4"/>
  <c r="N264" i="4" s="1"/>
  <c r="M243" i="4"/>
  <c r="M271" i="4" s="1"/>
  <c r="N239" i="4"/>
  <c r="N292" i="4" s="1"/>
  <c r="M237" i="4"/>
  <c r="M266" i="4" s="1"/>
  <c r="M235" i="4"/>
  <c r="M264" i="4" s="1"/>
  <c r="M238" i="4"/>
  <c r="M267" i="4" s="1"/>
  <c r="N237" i="4"/>
  <c r="N266" i="4" s="1"/>
  <c r="M240" i="4"/>
  <c r="M268" i="4" s="1"/>
  <c r="N240" i="4"/>
  <c r="N268" i="4" s="1"/>
  <c r="M239" i="4"/>
  <c r="N241" i="4"/>
  <c r="N269" i="4" s="1"/>
  <c r="M241" i="4"/>
  <c r="M269" i="4" s="1"/>
  <c r="N242" i="4"/>
  <c r="N270" i="4" s="1"/>
  <c r="N232" i="4"/>
  <c r="N261" i="4" s="1"/>
  <c r="M242" i="4"/>
  <c r="M270" i="4" s="1"/>
  <c r="N243" i="4"/>
  <c r="N271" i="4" s="1"/>
  <c r="M234" i="4"/>
  <c r="M263" i="4" s="1"/>
  <c r="N233" i="4"/>
  <c r="N262" i="4" s="1"/>
  <c r="M233" i="4"/>
  <c r="M262" i="4" s="1"/>
  <c r="L121" i="4"/>
  <c r="L122" i="4"/>
  <c r="L111" i="4"/>
  <c r="L116" i="4"/>
  <c r="L108" i="4"/>
  <c r="L112" i="4"/>
  <c r="L109" i="4"/>
  <c r="L103" i="4"/>
  <c r="L118" i="4"/>
  <c r="L107" i="4"/>
  <c r="L106" i="4"/>
  <c r="E153" i="4"/>
  <c r="X18" i="4" l="1"/>
  <c r="X24" i="4"/>
  <c r="X23" i="4"/>
  <c r="X14" i="4"/>
  <c r="X16" i="4"/>
  <c r="X26" i="4"/>
  <c r="X12" i="4"/>
  <c r="X21" i="4"/>
  <c r="X17" i="4"/>
  <c r="X29" i="4"/>
  <c r="X15" i="4"/>
  <c r="X27" i="4"/>
  <c r="X25" i="4"/>
  <c r="X28" i="4"/>
  <c r="X11" i="4"/>
  <c r="X22" i="4"/>
  <c r="X10" i="4"/>
  <c r="X20" i="4"/>
  <c r="X13" i="4"/>
  <c r="X19" i="4"/>
  <c r="U30" i="4"/>
  <c r="W30" i="4"/>
  <c r="T32" i="1"/>
  <c r="C237" i="4"/>
  <c r="C266" i="4" s="1"/>
  <c r="P241" i="4"/>
  <c r="P269" i="4" s="1"/>
  <c r="K241" i="4"/>
  <c r="K269" i="4" s="1"/>
  <c r="P236" i="4"/>
  <c r="P265" i="4" s="1"/>
  <c r="H243" i="4"/>
  <c r="H271" i="4" s="1"/>
  <c r="Q236" i="4"/>
  <c r="Q265" i="4" s="1"/>
  <c r="S237" i="4"/>
  <c r="S266" i="4" s="1"/>
  <c r="P239" i="4"/>
  <c r="P292" i="4" s="1"/>
  <c r="P235" i="4"/>
  <c r="P264" i="4" s="1"/>
  <c r="J243" i="4"/>
  <c r="J271" i="4" s="1"/>
  <c r="S232" i="4"/>
  <c r="S261" i="4" s="1"/>
  <c r="F236" i="4"/>
  <c r="F265" i="4" s="1"/>
  <c r="T233" i="4"/>
  <c r="T262" i="4" s="1"/>
  <c r="T241" i="4"/>
  <c r="T269" i="4" s="1"/>
  <c r="E241" i="4"/>
  <c r="E269" i="4" s="1"/>
  <c r="P240" i="4"/>
  <c r="P268" i="4" s="1"/>
  <c r="C242" i="4"/>
  <c r="C270" i="4" s="1"/>
  <c r="T232" i="4"/>
  <c r="T261" i="4" s="1"/>
  <c r="F238" i="4"/>
  <c r="F267" i="4" s="1"/>
  <c r="I235" i="4"/>
  <c r="I264" i="4" s="1"/>
  <c r="D236" i="4"/>
  <c r="D265" i="4" s="1"/>
  <c r="K242" i="4"/>
  <c r="K270" i="4" s="1"/>
  <c r="F237" i="4"/>
  <c r="F266" i="4" s="1"/>
  <c r="Q242" i="4"/>
  <c r="Q270" i="4" s="1"/>
  <c r="E242" i="4"/>
  <c r="E270" i="4" s="1"/>
  <c r="E233" i="4"/>
  <c r="E262" i="4" s="1"/>
  <c r="P233" i="4"/>
  <c r="P262" i="4" s="1"/>
  <c r="S239" i="4"/>
  <c r="S292" i="4" s="1"/>
  <c r="C243" i="4"/>
  <c r="C271" i="4" s="1"/>
  <c r="Q240" i="4"/>
  <c r="Q268" i="4" s="1"/>
  <c r="K232" i="4"/>
  <c r="K261" i="4" s="1"/>
  <c r="R236" i="4"/>
  <c r="R265" i="4" s="1"/>
  <c r="G238" i="4"/>
  <c r="G267" i="4" s="1"/>
  <c r="G242" i="4"/>
  <c r="G270" i="4" s="1"/>
  <c r="T234" i="4"/>
  <c r="T263" i="4" s="1"/>
  <c r="R232" i="4"/>
  <c r="R261" i="4" s="1"/>
  <c r="P238" i="4"/>
  <c r="P267" i="4" s="1"/>
  <c r="K236" i="4"/>
  <c r="K265" i="4" s="1"/>
  <c r="E232" i="4"/>
  <c r="E261" i="4" s="1"/>
  <c r="R242" i="4"/>
  <c r="R270" i="4" s="1"/>
  <c r="K234" i="4"/>
  <c r="K263" i="4" s="1"/>
  <c r="S235" i="4"/>
  <c r="S264" i="4" s="1"/>
  <c r="H240" i="4"/>
  <c r="H268" i="4" s="1"/>
  <c r="R241" i="4"/>
  <c r="R269" i="4" s="1"/>
  <c r="Q234" i="4"/>
  <c r="Q263" i="4" s="1"/>
  <c r="G241" i="4"/>
  <c r="G269" i="4" s="1"/>
  <c r="K238" i="4"/>
  <c r="K267" i="4" s="1"/>
  <c r="Q243" i="4"/>
  <c r="Q271" i="4" s="1"/>
  <c r="C234" i="4"/>
  <c r="C263" i="4" s="1"/>
  <c r="T237" i="4"/>
  <c r="T266" i="4" s="1"/>
  <c r="C236" i="4"/>
  <c r="C265" i="4" s="1"/>
  <c r="E236" i="4"/>
  <c r="E265" i="4" s="1"/>
  <c r="D239" i="4"/>
  <c r="D292" i="4" s="1"/>
  <c r="E234" i="4"/>
  <c r="E263" i="4" s="1"/>
  <c r="F235" i="4"/>
  <c r="F264" i="4" s="1"/>
  <c r="S240" i="4"/>
  <c r="S268" i="4" s="1"/>
  <c r="K239" i="4"/>
  <c r="K292" i="4" s="1"/>
  <c r="D237" i="4"/>
  <c r="D266" i="4" s="1"/>
  <c r="I232" i="4"/>
  <c r="I261" i="4" s="1"/>
  <c r="D240" i="4"/>
  <c r="D268" i="4" s="1"/>
  <c r="T235" i="4"/>
  <c r="T264" i="4" s="1"/>
  <c r="G243" i="4"/>
  <c r="G271" i="4" s="1"/>
  <c r="D242" i="4"/>
  <c r="D270" i="4" s="1"/>
  <c r="T243" i="4"/>
  <c r="T271" i="4" s="1"/>
  <c r="C233" i="4"/>
  <c r="C262" i="4" s="1"/>
  <c r="R233" i="4"/>
  <c r="R262" i="4" s="1"/>
  <c r="G240" i="4"/>
  <c r="G268" i="4" s="1"/>
  <c r="H238" i="4"/>
  <c r="H267" i="4" s="1"/>
  <c r="G234" i="4"/>
  <c r="G263" i="4" s="1"/>
  <c r="D234" i="4"/>
  <c r="D263" i="4" s="1"/>
  <c r="F233" i="4"/>
  <c r="F262" i="4" s="1"/>
  <c r="Q233" i="4"/>
  <c r="Q262" i="4" s="1"/>
  <c r="K240" i="4"/>
  <c r="K268" i="4" s="1"/>
  <c r="D243" i="4"/>
  <c r="D271" i="4" s="1"/>
  <c r="C241" i="4"/>
  <c r="C269" i="4" s="1"/>
  <c r="E235" i="4"/>
  <c r="E264" i="4" s="1"/>
  <c r="F234" i="4"/>
  <c r="F263" i="4" s="1"/>
  <c r="T239" i="4"/>
  <c r="T292" i="4" s="1"/>
  <c r="I242" i="4"/>
  <c r="I270" i="4" s="1"/>
  <c r="P234" i="4"/>
  <c r="P263" i="4" s="1"/>
  <c r="K235" i="4"/>
  <c r="K264" i="4" s="1"/>
  <c r="I233" i="4"/>
  <c r="I262" i="4" s="1"/>
  <c r="J236" i="4"/>
  <c r="J265" i="4" s="1"/>
  <c r="T240" i="4"/>
  <c r="T268" i="4" s="1"/>
  <c r="S233" i="4"/>
  <c r="S262" i="4" s="1"/>
  <c r="Q232" i="4"/>
  <c r="Q261" i="4" s="1"/>
  <c r="G237" i="4"/>
  <c r="G266" i="4" s="1"/>
  <c r="R238" i="4"/>
  <c r="R267" i="4" s="1"/>
  <c r="G232" i="4"/>
  <c r="G261" i="4" s="1"/>
  <c r="I237" i="4"/>
  <c r="I266" i="4" s="1"/>
  <c r="E239" i="4"/>
  <c r="E292" i="4" s="1"/>
  <c r="E243" i="4"/>
  <c r="E271" i="4" s="1"/>
  <c r="T238" i="4"/>
  <c r="T267" i="4" s="1"/>
  <c r="F239" i="4"/>
  <c r="F292" i="4" s="1"/>
  <c r="R237" i="4"/>
  <c r="R266" i="4" s="1"/>
  <c r="H235" i="4"/>
  <c r="H264" i="4" s="1"/>
  <c r="I241" i="4"/>
  <c r="I269" i="4" s="1"/>
  <c r="I240" i="4"/>
  <c r="I268" i="4" s="1"/>
  <c r="R235" i="4"/>
  <c r="R264" i="4" s="1"/>
  <c r="P243" i="4"/>
  <c r="P271" i="4" s="1"/>
  <c r="K233" i="4"/>
  <c r="K262" i="4" s="1"/>
  <c r="C235" i="4"/>
  <c r="C264" i="4" s="1"/>
  <c r="H232" i="4"/>
  <c r="H261" i="4" s="1"/>
  <c r="C240" i="4"/>
  <c r="C268" i="4" s="1"/>
  <c r="G239" i="4"/>
  <c r="G292" i="4" s="1"/>
  <c r="F232" i="4"/>
  <c r="F261" i="4" s="1"/>
  <c r="H242" i="4"/>
  <c r="H270" i="4" s="1"/>
  <c r="F242" i="4"/>
  <c r="F270" i="4" s="1"/>
  <c r="C238" i="4"/>
  <c r="C267" i="4" s="1"/>
  <c r="J235" i="4"/>
  <c r="J264" i="4" s="1"/>
  <c r="I236" i="4"/>
  <c r="I265" i="4" s="1"/>
  <c r="H234" i="4"/>
  <c r="H263" i="4" s="1"/>
  <c r="J240" i="4"/>
  <c r="J268" i="4" s="1"/>
  <c r="E237" i="4"/>
  <c r="E266" i="4" s="1"/>
  <c r="G233" i="4"/>
  <c r="G262" i="4" s="1"/>
  <c r="E238" i="4"/>
  <c r="E267" i="4" s="1"/>
  <c r="R240" i="4"/>
  <c r="R268" i="4" s="1"/>
  <c r="S236" i="4"/>
  <c r="S265" i="4" s="1"/>
  <c r="R243" i="4"/>
  <c r="R271" i="4" s="1"/>
  <c r="D233" i="4"/>
  <c r="D262" i="4" s="1"/>
  <c r="Q237" i="4"/>
  <c r="Q266" i="4" s="1"/>
  <c r="T242" i="4"/>
  <c r="T270" i="4" s="1"/>
  <c r="P232" i="4"/>
  <c r="P261" i="4" s="1"/>
  <c r="S242" i="4"/>
  <c r="S270" i="4" s="1"/>
  <c r="S234" i="4"/>
  <c r="S263" i="4" s="1"/>
  <c r="Q238" i="4"/>
  <c r="Q267" i="4" s="1"/>
  <c r="J234" i="4"/>
  <c r="J263" i="4" s="1"/>
  <c r="H236" i="4"/>
  <c r="H265" i="4" s="1"/>
  <c r="I239" i="4"/>
  <c r="I292" i="4" s="1"/>
  <c r="K237" i="4"/>
  <c r="K266" i="4" s="1"/>
  <c r="H233" i="4"/>
  <c r="H262" i="4" s="1"/>
  <c r="I238" i="4"/>
  <c r="I267" i="4" s="1"/>
  <c r="D235" i="4"/>
  <c r="D264" i="4" s="1"/>
  <c r="I234" i="4"/>
  <c r="I263" i="4" s="1"/>
  <c r="J233" i="4"/>
  <c r="J262" i="4" s="1"/>
  <c r="Q241" i="4"/>
  <c r="Q269" i="4" s="1"/>
  <c r="I243" i="4"/>
  <c r="I271" i="4" s="1"/>
  <c r="S241" i="4"/>
  <c r="S269" i="4" s="1"/>
  <c r="C232" i="4"/>
  <c r="C261" i="4" s="1"/>
  <c r="F243" i="4"/>
  <c r="F271" i="4" s="1"/>
  <c r="E240" i="4"/>
  <c r="E268" i="4" s="1"/>
  <c r="J232" i="4"/>
  <c r="J261" i="4" s="1"/>
  <c r="H239" i="4"/>
  <c r="H292" i="4" s="1"/>
  <c r="J238" i="4"/>
  <c r="J267" i="4" s="1"/>
  <c r="P242" i="4"/>
  <c r="P270" i="4" s="1"/>
  <c r="D238" i="4"/>
  <c r="D267" i="4" s="1"/>
  <c r="G235" i="4"/>
  <c r="G264" i="4" s="1"/>
  <c r="Q239" i="4"/>
  <c r="Q292" i="4" s="1"/>
  <c r="G236" i="4"/>
  <c r="G265" i="4" s="1"/>
  <c r="K243" i="4"/>
  <c r="K271" i="4" s="1"/>
  <c r="D241" i="4"/>
  <c r="D269" i="4" s="1"/>
  <c r="J239" i="4"/>
  <c r="J292" i="4" s="1"/>
  <c r="R234" i="4"/>
  <c r="R263" i="4" s="1"/>
  <c r="S243" i="4"/>
  <c r="S271" i="4" s="1"/>
  <c r="Q235" i="4"/>
  <c r="Q264" i="4" s="1"/>
  <c r="S238" i="4"/>
  <c r="S267" i="4" s="1"/>
  <c r="C239" i="4"/>
  <c r="C292" i="4" s="1"/>
  <c r="R239" i="4"/>
  <c r="R292" i="4" s="1"/>
  <c r="T236" i="4"/>
  <c r="T265" i="4" s="1"/>
  <c r="J241" i="4"/>
  <c r="J269" i="4" s="1"/>
  <c r="H237" i="4"/>
  <c r="H266" i="4" s="1"/>
  <c r="J242" i="4"/>
  <c r="J270" i="4" s="1"/>
  <c r="J237" i="4"/>
  <c r="J266" i="4" s="1"/>
  <c r="D232" i="4"/>
  <c r="D261" i="4" s="1"/>
  <c r="H241" i="4"/>
  <c r="H269" i="4" s="1"/>
  <c r="F240" i="4"/>
  <c r="F268" i="4" s="1"/>
  <c r="F241" i="4"/>
  <c r="F269" i="4" s="1"/>
  <c r="P237" i="4"/>
  <c r="P266" i="4" s="1"/>
  <c r="X32" i="1"/>
  <c r="P149" i="4"/>
  <c r="P159" i="4"/>
  <c r="P161" i="4"/>
  <c r="V32" i="1"/>
  <c r="Y32" i="1"/>
  <c r="U28" i="1"/>
  <c r="P155" i="4"/>
  <c r="P154" i="4"/>
  <c r="P157" i="4"/>
  <c r="P160" i="4"/>
  <c r="P158" i="4"/>
  <c r="P152" i="4"/>
  <c r="U32" i="1"/>
  <c r="P150" i="4"/>
  <c r="P153" i="4"/>
  <c r="P151" i="4"/>
  <c r="M292" i="4"/>
  <c r="P156" i="4"/>
  <c r="W32" i="1"/>
  <c r="T28" i="1"/>
  <c r="W30" i="1" s="1"/>
  <c r="L243" i="4"/>
  <c r="L271" i="4" s="1"/>
  <c r="L241" i="4"/>
  <c r="L269" i="4" s="1"/>
  <c r="L240" i="4"/>
  <c r="L268" i="4" s="1"/>
  <c r="O243" i="4"/>
  <c r="O271" i="4" s="1"/>
  <c r="O242" i="4"/>
  <c r="O270" i="4" s="1"/>
  <c r="O241" i="4"/>
  <c r="O269" i="4" s="1"/>
  <c r="O237" i="4"/>
  <c r="O266" i="4" s="1"/>
  <c r="O239" i="4"/>
  <c r="O292" i="4" s="1"/>
  <c r="O238" i="4"/>
  <c r="O267" i="4" s="1"/>
  <c r="O232" i="4"/>
  <c r="O261" i="4" s="1"/>
  <c r="O240" i="4"/>
  <c r="O268" i="4" s="1"/>
  <c r="O233" i="4"/>
  <c r="O262" i="4" s="1"/>
  <c r="O234" i="4"/>
  <c r="O263" i="4" s="1"/>
  <c r="O235" i="4"/>
  <c r="O264" i="4" s="1"/>
  <c r="O236" i="4"/>
  <c r="O265" i="4" s="1"/>
  <c r="E154" i="4"/>
  <c r="L237" i="4" l="1"/>
  <c r="L266" i="4" s="1"/>
  <c r="U30" i="1"/>
  <c r="P163" i="4"/>
  <c r="L239" i="4"/>
  <c r="L292" i="4" s="1"/>
  <c r="L234" i="4"/>
  <c r="L263" i="4" s="1"/>
  <c r="T30" i="1"/>
  <c r="V30" i="1"/>
  <c r="X30" i="1"/>
  <c r="Y30" i="1"/>
  <c r="L242" i="4"/>
  <c r="L270" i="4" s="1"/>
  <c r="L232" i="4"/>
  <c r="L261" i="4" s="1"/>
  <c r="L238" i="4"/>
  <c r="L267" i="4" s="1"/>
  <c r="L235" i="4"/>
  <c r="L264" i="4" s="1"/>
  <c r="L233" i="4"/>
  <c r="L262" i="4" s="1"/>
  <c r="L236" i="4"/>
  <c r="L265" i="4" s="1"/>
  <c r="Z32" i="1"/>
  <c r="E155" i="4"/>
  <c r="Z30" i="1" l="1"/>
  <c r="G152" i="4"/>
  <c r="E156" i="4"/>
  <c r="E157" i="4" l="1"/>
  <c r="G153" i="4" l="1"/>
  <c r="E158" i="4"/>
  <c r="G154" i="4" l="1"/>
  <c r="G155" i="4"/>
  <c r="E159" i="4"/>
  <c r="P164" i="4" l="1"/>
  <c r="P165" i="4"/>
  <c r="E160" i="4"/>
  <c r="G156" i="4" l="1"/>
  <c r="E161" i="4"/>
  <c r="G157" i="4" l="1"/>
  <c r="E162" i="4"/>
  <c r="P167" i="4" l="1"/>
  <c r="G158" i="4"/>
  <c r="P166" i="4"/>
  <c r="E163" i="4"/>
  <c r="G159" i="4" l="1"/>
  <c r="E164" i="4"/>
  <c r="G160" i="4" l="1"/>
  <c r="E165" i="4"/>
  <c r="G161" i="4" l="1"/>
  <c r="P169" i="4"/>
  <c r="P168" i="4"/>
  <c r="G162" i="4"/>
  <c r="E166" i="4"/>
  <c r="G163" i="4" l="1"/>
  <c r="E167" i="4"/>
  <c r="E168" i="4" l="1"/>
  <c r="G164" i="4" l="1"/>
  <c r="G165" i="4"/>
  <c r="E169" i="4"/>
  <c r="R221" i="4" l="1"/>
  <c r="R220" i="4"/>
  <c r="G166" i="4" l="1"/>
  <c r="G167" i="4" l="1"/>
  <c r="G168" i="4"/>
  <c r="G169" i="4" l="1"/>
  <c r="Q154" i="4" l="1"/>
  <c r="I154" i="4" s="1"/>
  <c r="Q150" i="4"/>
  <c r="I150" i="4" s="1"/>
  <c r="Q153" i="4"/>
  <c r="I153" i="4" s="1"/>
  <c r="Q151" i="4"/>
  <c r="I151" i="4" s="1"/>
  <c r="Q161" i="4"/>
  <c r="I161" i="4" s="1"/>
  <c r="Q156" i="4"/>
  <c r="I156" i="4" s="1"/>
  <c r="Q152" i="4"/>
  <c r="I152" i="4" s="1"/>
  <c r="Q158" i="4"/>
  <c r="I158" i="4" s="1"/>
  <c r="Q160" i="4"/>
  <c r="I160" i="4" s="1"/>
  <c r="Q159" i="4"/>
  <c r="I159" i="4" s="1"/>
  <c r="Q149" i="4"/>
  <c r="I149" i="4" s="1"/>
  <c r="Q157" i="4"/>
  <c r="I157" i="4" s="1"/>
  <c r="Q155" i="4"/>
  <c r="I155" i="4" s="1"/>
  <c r="Q163" i="4" l="1"/>
  <c r="I163" i="4" s="1"/>
  <c r="Q165" i="4" l="1"/>
  <c r="I165" i="4" s="1"/>
  <c r="Q164" i="4"/>
  <c r="I164" i="4" s="1"/>
  <c r="Q167" i="4" l="1"/>
  <c r="I167" i="4" s="1"/>
  <c r="Q166" i="4"/>
  <c r="I166" i="4" s="1"/>
  <c r="Q169" i="4" l="1"/>
  <c r="I169" i="4" s="1"/>
  <c r="Q168" i="4"/>
  <c r="I168" i="4" s="1"/>
  <c r="F149" i="4" l="1"/>
  <c r="J149" i="4" l="1"/>
  <c r="L149" i="4" l="1"/>
  <c r="Q162" i="4"/>
  <c r="P162" i="4" l="1"/>
  <c r="I162" i="4" s="1"/>
  <c r="F150" i="4"/>
  <c r="Z149" i="4"/>
  <c r="U221" i="4" l="1"/>
  <c r="U220" i="4"/>
  <c r="J150" i="4"/>
  <c r="F151" i="4"/>
  <c r="J151" i="4" l="1"/>
  <c r="L150" i="4"/>
  <c r="F152" i="4" l="1"/>
  <c r="Z150" i="4"/>
  <c r="L151" i="4"/>
  <c r="F153" i="4" l="1"/>
  <c r="J152" i="4"/>
  <c r="Z151" i="4"/>
  <c r="L152" i="4" l="1"/>
  <c r="J153" i="4"/>
  <c r="F154" i="4" l="1"/>
  <c r="Z152" i="4"/>
  <c r="L153" i="4"/>
  <c r="F155" i="4" l="1"/>
  <c r="J154" i="4"/>
  <c r="Z153" i="4"/>
  <c r="L154" i="4" l="1"/>
  <c r="J155" i="4"/>
  <c r="L155" i="4" l="1"/>
  <c r="Z154" i="4"/>
  <c r="F156" i="4"/>
  <c r="Z155" i="4" l="1"/>
  <c r="F157" i="4"/>
  <c r="J156" i="4"/>
  <c r="L156" i="4" l="1"/>
  <c r="J157" i="4"/>
  <c r="L157" i="4" l="1"/>
  <c r="Z156" i="4"/>
  <c r="F158" i="4"/>
  <c r="J158" i="4" l="1"/>
  <c r="F159" i="4"/>
  <c r="Z157" i="4"/>
  <c r="J159" i="4" l="1"/>
  <c r="L158" i="4"/>
  <c r="F160" i="4" l="1"/>
  <c r="Z158" i="4"/>
  <c r="L159" i="4"/>
  <c r="Z159" i="4" l="1"/>
  <c r="J160" i="4"/>
  <c r="F161" i="4"/>
  <c r="J161" i="4" l="1"/>
  <c r="L160" i="4"/>
  <c r="F162" i="4" l="1"/>
  <c r="Z160" i="4"/>
  <c r="L161" i="4"/>
  <c r="Z161" i="4" l="1"/>
  <c r="F163" i="4"/>
  <c r="J162" i="4"/>
  <c r="J163" i="4" l="1"/>
  <c r="L162" i="4"/>
  <c r="F164" i="4" l="1"/>
  <c r="L163" i="4"/>
  <c r="Z162" i="4"/>
  <c r="J164" i="4" l="1"/>
  <c r="Z163" i="4"/>
  <c r="F165" i="4"/>
  <c r="L164" i="4" l="1"/>
  <c r="J165" i="4"/>
  <c r="Z164" i="4" l="1"/>
  <c r="F166" i="4"/>
  <c r="L165" i="4"/>
  <c r="Z165" i="4" l="1"/>
  <c r="F167" i="4"/>
  <c r="J166" i="4"/>
  <c r="L166" i="4" l="1"/>
  <c r="J167" i="4"/>
  <c r="Z166" i="4" l="1"/>
  <c r="F168" i="4"/>
  <c r="L167" i="4"/>
  <c r="Z167" i="4" l="1"/>
  <c r="J168" i="4"/>
  <c r="L168" i="4" l="1"/>
  <c r="F169" i="4"/>
  <c r="S221" i="4" l="1"/>
  <c r="S220" i="4"/>
  <c r="J169" i="4"/>
  <c r="Z168" i="4"/>
  <c r="V220" i="4" l="1"/>
  <c r="V221" i="4"/>
  <c r="Y219" i="4" a="1"/>
  <c r="L169" i="4"/>
  <c r="O149" i="4"/>
  <c r="Y222" i="4" l="1"/>
  <c r="Y220" i="4"/>
  <c r="Z222" i="4"/>
  <c r="Z224" i="4"/>
  <c r="AA226" i="4"/>
  <c r="Z221" i="4"/>
  <c r="Y226" i="4"/>
  <c r="AA220" i="4"/>
  <c r="Z226" i="4"/>
  <c r="Y221" i="4"/>
  <c r="Y223" i="4"/>
  <c r="Z225" i="4"/>
  <c r="AA224" i="4"/>
  <c r="Z219" i="4"/>
  <c r="Y225" i="4"/>
  <c r="AA219" i="4"/>
  <c r="AA221" i="4"/>
  <c r="Y224" i="4"/>
  <c r="Z223" i="4"/>
  <c r="Z220" i="4"/>
  <c r="AA223" i="4"/>
  <c r="AA225" i="4"/>
  <c r="Y219" i="4"/>
  <c r="AA222" i="4"/>
  <c r="Z169" i="4"/>
  <c r="M35" i="7" l="1"/>
  <c r="M43" i="7"/>
  <c r="M34" i="7"/>
  <c r="M39" i="7"/>
  <c r="M41" i="7"/>
  <c r="M37" i="7"/>
  <c r="N39" i="7"/>
  <c r="N38" i="7"/>
  <c r="N52" i="7"/>
  <c r="N43" i="7"/>
  <c r="N45" i="7"/>
  <c r="M50" i="7"/>
  <c r="M46" i="7"/>
  <c r="M51" i="7"/>
  <c r="N34" i="7"/>
  <c r="N50" i="7"/>
  <c r="N36" i="7"/>
  <c r="N41" i="7"/>
  <c r="N40" i="7"/>
  <c r="M36" i="7"/>
  <c r="M38" i="7"/>
  <c r="M33" i="7"/>
  <c r="M47" i="7"/>
  <c r="M32" i="7"/>
  <c r="M40" i="7"/>
  <c r="M44" i="7"/>
  <c r="N46" i="7"/>
  <c r="N32" i="7"/>
  <c r="N37" i="7"/>
  <c r="N35" i="7"/>
  <c r="M48" i="7"/>
  <c r="M52" i="7"/>
  <c r="M49" i="7"/>
  <c r="M45" i="7"/>
  <c r="M42" i="7"/>
  <c r="N44" i="7"/>
  <c r="N42" i="7"/>
  <c r="N48" i="7"/>
  <c r="N33" i="7"/>
  <c r="N47" i="7"/>
  <c r="N49" i="7"/>
  <c r="N51" i="7"/>
  <c r="K177" i="7" l="1"/>
  <c r="K180" i="7"/>
  <c r="K181" i="7"/>
  <c r="K184" i="7"/>
  <c r="K172" i="7"/>
  <c r="K185" i="7"/>
  <c r="K188" i="7"/>
  <c r="K174" i="7"/>
  <c r="K189" i="7"/>
  <c r="K175" i="7"/>
  <c r="K178" i="7"/>
  <c r="K179" i="7"/>
  <c r="K182" i="7"/>
  <c r="K171" i="7"/>
  <c r="K183" i="7"/>
  <c r="K186" i="7"/>
  <c r="K173" i="7"/>
  <c r="K187" i="7"/>
  <c r="K190" i="7"/>
  <c r="K176" i="7"/>
  <c r="K191" i="7"/>
  <c r="O32" i="7"/>
  <c r="O37" i="7"/>
  <c r="O50" i="7"/>
  <c r="O47" i="7"/>
  <c r="O35" i="7"/>
  <c r="O46" i="7"/>
  <c r="O33" i="7"/>
  <c r="O41" i="7"/>
  <c r="O43" i="7"/>
  <c r="O42" i="7"/>
  <c r="O34" i="7"/>
  <c r="O48" i="7"/>
  <c r="O36" i="7"/>
  <c r="O51" i="7"/>
  <c r="O44" i="7"/>
  <c r="O39" i="7"/>
  <c r="M134" i="7"/>
  <c r="M131" i="7"/>
  <c r="M130" i="7"/>
  <c r="M143" i="7"/>
  <c r="M136" i="7"/>
  <c r="M128" i="7"/>
  <c r="M138" i="7"/>
  <c r="M142" i="7"/>
  <c r="M126" i="7"/>
  <c r="M127" i="7"/>
  <c r="O40" i="7"/>
  <c r="O38" i="7"/>
  <c r="O49" i="7"/>
  <c r="M137" i="7"/>
  <c r="M141" i="7"/>
  <c r="M133" i="7"/>
  <c r="M132" i="7"/>
  <c r="M140" i="7"/>
  <c r="M129" i="7"/>
  <c r="O45" i="7"/>
  <c r="O52" i="7"/>
  <c r="M139" i="7"/>
  <c r="M125" i="7"/>
  <c r="M144" i="7"/>
  <c r="M135" i="7"/>
  <c r="P129" i="7" l="1"/>
  <c r="B42" i="7"/>
  <c r="B50" i="7"/>
  <c r="P128" i="7"/>
  <c r="B138" i="7"/>
  <c r="B140" i="7"/>
  <c r="B143" i="7"/>
  <c r="B96" i="7"/>
  <c r="B139" i="7"/>
  <c r="B33" i="7"/>
  <c r="P124" i="7"/>
  <c r="B92" i="7"/>
  <c r="B124" i="7"/>
  <c r="B44" i="7"/>
  <c r="B95" i="7"/>
  <c r="B48" i="7"/>
  <c r="B125" i="7"/>
  <c r="B34" i="7"/>
  <c r="B93" i="7"/>
  <c r="B94" i="7"/>
  <c r="B32" i="7"/>
  <c r="B40" i="7"/>
  <c r="B43" i="7"/>
  <c r="B87" i="7"/>
  <c r="B126" i="7"/>
  <c r="B132" i="7"/>
  <c r="B98" i="7"/>
  <c r="B84" i="7"/>
  <c r="B134" i="7"/>
  <c r="P137" i="7"/>
  <c r="B79" i="7"/>
  <c r="P135" i="7"/>
  <c r="B127" i="7"/>
  <c r="P133" i="7"/>
  <c r="B97" i="7"/>
  <c r="P131" i="7"/>
  <c r="B47" i="7"/>
  <c r="B133" i="7"/>
  <c r="M124" i="7"/>
  <c r="B38" i="7"/>
  <c r="B141" i="7"/>
  <c r="B142" i="7"/>
  <c r="B136" i="7"/>
  <c r="P144" i="7"/>
  <c r="B85" i="7"/>
  <c r="B135" i="7"/>
  <c r="B81" i="7"/>
  <c r="B91" i="7"/>
  <c r="B83" i="7"/>
  <c r="B51" i="7"/>
  <c r="P141" i="7"/>
  <c r="B45" i="7"/>
  <c r="B86" i="7"/>
  <c r="P142" i="7"/>
  <c r="P126" i="7"/>
  <c r="P138" i="7"/>
  <c r="B41" i="7"/>
  <c r="P130" i="7"/>
  <c r="B80" i="7"/>
  <c r="B39" i="7"/>
  <c r="B35" i="7"/>
  <c r="B129" i="7"/>
  <c r="P132" i="7"/>
  <c r="B52" i="7"/>
  <c r="B49" i="7"/>
  <c r="B90" i="7"/>
  <c r="B36" i="7"/>
  <c r="B88" i="7"/>
  <c r="P140" i="7"/>
  <c r="P127" i="7"/>
  <c r="P125" i="7"/>
  <c r="P136" i="7"/>
  <c r="B89" i="7"/>
  <c r="P134" i="7"/>
  <c r="B128" i="7"/>
  <c r="B130" i="7"/>
  <c r="P139" i="7"/>
  <c r="B131" i="7"/>
  <c r="B37" i="7"/>
  <c r="B46" i="7"/>
  <c r="B78" i="7"/>
  <c r="P143" i="7"/>
  <c r="B144" i="7"/>
  <c r="B82" i="7"/>
  <c r="B137" i="7"/>
  <c r="B178" i="7"/>
  <c r="B200" i="7" s="1"/>
  <c r="B172" i="7"/>
  <c r="B194" i="7" s="1"/>
  <c r="B182" i="7"/>
  <c r="B204" i="7" s="1"/>
  <c r="B185" i="7"/>
  <c r="B207" i="7" s="1"/>
  <c r="B189" i="7"/>
  <c r="B211" i="7" s="1"/>
  <c r="B181" i="7"/>
  <c r="B203" i="7" s="1"/>
  <c r="B176" i="7"/>
  <c r="B198" i="7" s="1"/>
  <c r="P44" i="7"/>
  <c r="P34" i="7"/>
  <c r="P41" i="7"/>
  <c r="P38" i="7"/>
  <c r="P45" i="7"/>
  <c r="P37" i="7"/>
  <c r="P39" i="7"/>
  <c r="P46" i="7"/>
  <c r="P50" i="7"/>
  <c r="P32" i="7"/>
  <c r="P48" i="7"/>
  <c r="P35" i="7"/>
  <c r="P43" i="7"/>
  <c r="P51" i="7"/>
  <c r="P49" i="7"/>
  <c r="P47" i="7"/>
  <c r="P33" i="7"/>
  <c r="P52" i="7"/>
  <c r="P40" i="7"/>
  <c r="P36" i="7"/>
  <c r="P42" i="7"/>
  <c r="R45" i="7"/>
  <c r="O81" i="7"/>
  <c r="T49" i="7"/>
  <c r="N95" i="7"/>
  <c r="O87" i="7"/>
  <c r="Q43" i="7"/>
  <c r="S44" i="7"/>
  <c r="M84" i="7"/>
  <c r="T33" i="7"/>
  <c r="S37" i="7"/>
  <c r="O96" i="7"/>
  <c r="Q44" i="7"/>
  <c r="N91" i="7"/>
  <c r="N82" i="7"/>
  <c r="Q35" i="7"/>
  <c r="M80" i="7"/>
  <c r="O95" i="7"/>
  <c r="M85" i="7"/>
  <c r="Q40" i="7"/>
  <c r="R49" i="7"/>
  <c r="O89" i="7"/>
  <c r="M82" i="7"/>
  <c r="N93" i="7"/>
  <c r="M13" i="10"/>
  <c r="M90" i="7"/>
  <c r="S35" i="7"/>
  <c r="Q45" i="7"/>
  <c r="Q38" i="7"/>
  <c r="T44" i="7"/>
  <c r="S33" i="7"/>
  <c r="S46" i="7"/>
  <c r="N83" i="7"/>
  <c r="O92" i="7"/>
  <c r="Q36" i="7"/>
  <c r="R41" i="7"/>
  <c r="Q32" i="7"/>
  <c r="O91" i="7"/>
  <c r="Q49" i="7"/>
  <c r="M83" i="7"/>
  <c r="T47" i="7"/>
  <c r="T32" i="7"/>
  <c r="S49" i="7"/>
  <c r="M94" i="7"/>
  <c r="S40" i="7"/>
  <c r="Q33" i="7"/>
  <c r="Q39" i="7"/>
  <c r="R47" i="7"/>
  <c r="M79" i="7"/>
  <c r="T39" i="7"/>
  <c r="R125" i="7"/>
  <c r="N98" i="7"/>
  <c r="S41" i="7"/>
  <c r="O98" i="7"/>
  <c r="S45" i="7"/>
  <c r="M87" i="7"/>
  <c r="N87" i="7"/>
  <c r="N81" i="7"/>
  <c r="R37" i="7"/>
  <c r="Q46" i="7"/>
  <c r="Q37" i="7"/>
  <c r="Q41" i="7"/>
  <c r="R50" i="7"/>
  <c r="N97" i="7"/>
  <c r="M86" i="7"/>
  <c r="Q51" i="7"/>
  <c r="O84" i="7"/>
  <c r="Q47" i="7"/>
  <c r="S43" i="7"/>
  <c r="S42" i="7"/>
  <c r="R46" i="7"/>
  <c r="T37" i="7"/>
  <c r="O85" i="7"/>
  <c r="T38" i="7"/>
  <c r="Q50" i="7"/>
  <c r="O86" i="7"/>
  <c r="R40" i="7"/>
  <c r="S50" i="7"/>
  <c r="O83" i="7"/>
  <c r="S36" i="7"/>
  <c r="O90" i="7"/>
  <c r="O94" i="7"/>
  <c r="T45" i="7"/>
  <c r="T50" i="7"/>
  <c r="T41" i="7"/>
  <c r="T43" i="7"/>
  <c r="O82" i="7"/>
  <c r="S32" i="7"/>
  <c r="T46" i="7"/>
  <c r="N80" i="7"/>
  <c r="R38" i="7"/>
  <c r="N86" i="7"/>
  <c r="S34" i="7"/>
  <c r="M95" i="7"/>
  <c r="R34" i="7"/>
  <c r="O78" i="7"/>
  <c r="R33" i="7"/>
  <c r="S47" i="7"/>
  <c r="M92" i="7"/>
  <c r="T51" i="7"/>
  <c r="M97" i="7"/>
  <c r="R36" i="7"/>
  <c r="M93" i="7"/>
  <c r="R131" i="7"/>
  <c r="M89" i="7"/>
  <c r="O80" i="7"/>
  <c r="O88" i="7"/>
  <c r="Q42" i="7"/>
  <c r="M96" i="7"/>
  <c r="N84" i="7"/>
  <c r="O97" i="7"/>
  <c r="M88" i="7"/>
  <c r="R35" i="7"/>
  <c r="L13" i="10"/>
  <c r="R32" i="7"/>
  <c r="T36" i="7"/>
  <c r="R43" i="7"/>
  <c r="N96" i="7"/>
  <c r="O79" i="7"/>
  <c r="R39" i="7"/>
  <c r="Q48" i="7"/>
  <c r="M91" i="7"/>
  <c r="S51" i="7"/>
  <c r="N13" i="10"/>
  <c r="M78" i="7"/>
  <c r="N78" i="7"/>
  <c r="T48" i="7"/>
  <c r="S38" i="7"/>
  <c r="N92" i="7"/>
  <c r="R51" i="7"/>
  <c r="N90" i="7"/>
  <c r="R52" i="7"/>
  <c r="M81" i="7"/>
  <c r="S39" i="7"/>
  <c r="N88" i="7"/>
  <c r="N85" i="7"/>
  <c r="N89" i="7"/>
  <c r="O93" i="7"/>
  <c r="T34" i="7"/>
  <c r="N79" i="7"/>
  <c r="S48" i="7"/>
  <c r="N94" i="7"/>
  <c r="T42" i="7"/>
  <c r="R42" i="7"/>
  <c r="Q34" i="7"/>
  <c r="T40" i="7"/>
  <c r="R48" i="7"/>
  <c r="T35" i="7"/>
  <c r="M98" i="7"/>
  <c r="R44" i="7"/>
  <c r="I84" i="7"/>
  <c r="C39" i="7"/>
  <c r="J88" i="7"/>
  <c r="E80" i="7"/>
  <c r="F45" i="7"/>
  <c r="D87" i="7"/>
  <c r="I87" i="7"/>
  <c r="H50" i="7"/>
  <c r="F50" i="7"/>
  <c r="K97" i="7"/>
  <c r="D80" i="7"/>
  <c r="I40" i="7"/>
  <c r="J50" i="7"/>
  <c r="H38" i="7"/>
  <c r="K81" i="7"/>
  <c r="D35" i="7"/>
  <c r="F85" i="7"/>
  <c r="K40" i="7"/>
  <c r="K84" i="7"/>
  <c r="F87" i="7"/>
  <c r="J41" i="7"/>
  <c r="C98" i="7"/>
  <c r="K95" i="7"/>
  <c r="C51" i="7"/>
  <c r="D95" i="7"/>
  <c r="E43" i="7"/>
  <c r="G37" i="7"/>
  <c r="L78" i="7"/>
  <c r="E96" i="7"/>
  <c r="F37" i="7"/>
  <c r="L88" i="7"/>
  <c r="I34" i="7"/>
  <c r="C43" i="7"/>
  <c r="F36" i="7"/>
  <c r="I46" i="7"/>
  <c r="R84" i="7"/>
  <c r="H84" i="7" s="1"/>
  <c r="D45" i="7"/>
  <c r="C45" i="7"/>
  <c r="C92" i="7"/>
  <c r="G42" i="7"/>
  <c r="D42" i="7"/>
  <c r="I85" i="7"/>
  <c r="E50" i="7"/>
  <c r="F44" i="7"/>
  <c r="K48" i="7"/>
  <c r="J82" i="7"/>
  <c r="J81" i="7"/>
  <c r="D44" i="7"/>
  <c r="J94" i="7"/>
  <c r="E92" i="7"/>
  <c r="J45" i="7"/>
  <c r="C89" i="7"/>
  <c r="D50" i="7"/>
  <c r="L92" i="7"/>
  <c r="C85" i="7"/>
  <c r="C35" i="7"/>
  <c r="J83" i="7"/>
  <c r="H49" i="7"/>
  <c r="K83" i="7"/>
  <c r="C124" i="7"/>
  <c r="E38" i="7"/>
  <c r="D43" i="7"/>
  <c r="J47" i="7"/>
  <c r="H41" i="7"/>
  <c r="F82" i="7"/>
  <c r="C80" i="7"/>
  <c r="D13" i="10"/>
  <c r="J32" i="7"/>
  <c r="L83" i="7"/>
  <c r="E44" i="7"/>
  <c r="G40" i="7"/>
  <c r="E35" i="7"/>
  <c r="J89" i="7"/>
  <c r="K124" i="7"/>
  <c r="H36" i="7"/>
  <c r="H37" i="7"/>
  <c r="E34" i="7"/>
  <c r="F32" i="7"/>
  <c r="F47" i="7"/>
  <c r="F86" i="7"/>
  <c r="I93" i="7"/>
  <c r="J85" i="7"/>
  <c r="L84" i="7"/>
  <c r="G47" i="7"/>
  <c r="D124" i="7"/>
  <c r="E124" i="7"/>
  <c r="F46" i="7"/>
  <c r="E42" i="7"/>
  <c r="J48" i="7"/>
  <c r="C46" i="7"/>
  <c r="J86" i="7"/>
  <c r="I88" i="7"/>
  <c r="H32" i="7"/>
  <c r="R81" i="7"/>
  <c r="H81" i="7" s="1"/>
  <c r="L85" i="7"/>
  <c r="K79" i="7"/>
  <c r="I96" i="7"/>
  <c r="E40" i="7"/>
  <c r="C81" i="7"/>
  <c r="J51" i="7"/>
  <c r="H42" i="7"/>
  <c r="F89" i="7"/>
  <c r="J35" i="7"/>
  <c r="L82" i="7"/>
  <c r="F78" i="7"/>
  <c r="L95" i="7"/>
  <c r="I78" i="7"/>
  <c r="H51" i="7"/>
  <c r="I13" i="10"/>
  <c r="R88" i="7"/>
  <c r="H88" i="7" s="1"/>
  <c r="D49" i="7"/>
  <c r="C37" i="7"/>
  <c r="C88" i="7"/>
  <c r="K78" i="7"/>
  <c r="C94" i="7"/>
  <c r="I32" i="7"/>
  <c r="G35" i="7"/>
  <c r="D33" i="7"/>
  <c r="I43" i="7"/>
  <c r="D38" i="7"/>
  <c r="F81" i="7"/>
  <c r="E36" i="7"/>
  <c r="D51" i="7"/>
  <c r="K45" i="7"/>
  <c r="R83" i="7"/>
  <c r="H83" i="7" s="1"/>
  <c r="C42" i="7"/>
  <c r="K80" i="7"/>
  <c r="J43" i="7"/>
  <c r="I47" i="7"/>
  <c r="I92" i="7"/>
  <c r="E93" i="7"/>
  <c r="C34" i="7"/>
  <c r="I124" i="7"/>
  <c r="R85" i="7"/>
  <c r="H85" i="7" s="1"/>
  <c r="K43" i="7"/>
  <c r="D14" i="10"/>
  <c r="C36" i="7"/>
  <c r="K90" i="7"/>
  <c r="R95" i="7"/>
  <c r="H95" i="7" s="1"/>
  <c r="I49" i="7"/>
  <c r="R89" i="7"/>
  <c r="H89" i="7" s="1"/>
  <c r="D40" i="7"/>
  <c r="E97" i="7"/>
  <c r="F39" i="7"/>
  <c r="G41" i="7"/>
  <c r="E95" i="7"/>
  <c r="K36" i="7"/>
  <c r="I97" i="7"/>
  <c r="C78" i="7"/>
  <c r="E98" i="7"/>
  <c r="I41" i="7"/>
  <c r="K89" i="7"/>
  <c r="E41" i="7"/>
  <c r="F98" i="7"/>
  <c r="K38" i="7"/>
  <c r="J92" i="7"/>
  <c r="G124" i="7"/>
  <c r="I33" i="7"/>
  <c r="C49" i="7"/>
  <c r="D93" i="7"/>
  <c r="D47" i="7"/>
  <c r="I89" i="7"/>
  <c r="I80" i="7"/>
  <c r="F84" i="7"/>
  <c r="G51" i="7"/>
  <c r="R94" i="7"/>
  <c r="H94" i="7" s="1"/>
  <c r="R98" i="7"/>
  <c r="H98" i="7" s="1"/>
  <c r="R92" i="7"/>
  <c r="H92" i="7" s="1"/>
  <c r="D88" i="7"/>
  <c r="E33" i="7"/>
  <c r="R90" i="7"/>
  <c r="H90" i="7" s="1"/>
  <c r="F79" i="7"/>
  <c r="K50" i="7"/>
  <c r="L94" i="7"/>
  <c r="J97" i="7"/>
  <c r="D89" i="7"/>
  <c r="L81" i="7"/>
  <c r="J44" i="7"/>
  <c r="C97" i="7"/>
  <c r="C33" i="7"/>
  <c r="E87" i="7"/>
  <c r="F34" i="7"/>
  <c r="G13" i="10"/>
  <c r="I94" i="7"/>
  <c r="I48" i="7"/>
  <c r="K47" i="7"/>
  <c r="J124" i="7"/>
  <c r="C13" i="10"/>
  <c r="I45" i="7"/>
  <c r="C93" i="7"/>
  <c r="K46" i="7"/>
  <c r="G49" i="7"/>
  <c r="J34" i="7"/>
  <c r="K93" i="7"/>
  <c r="I42" i="7"/>
  <c r="F88" i="7"/>
  <c r="E85" i="7"/>
  <c r="E45" i="7"/>
  <c r="E94" i="7"/>
  <c r="E84" i="7"/>
  <c r="I81" i="7"/>
  <c r="C44" i="7"/>
  <c r="I35" i="7"/>
  <c r="L96" i="7"/>
  <c r="K32" i="7"/>
  <c r="F48" i="7"/>
  <c r="C79" i="7"/>
  <c r="C32" i="7"/>
  <c r="H13" i="10"/>
  <c r="F51" i="7"/>
  <c r="L91" i="7"/>
  <c r="H48" i="7"/>
  <c r="F40" i="7"/>
  <c r="G33" i="7"/>
  <c r="F93" i="7"/>
  <c r="C50" i="7"/>
  <c r="K92" i="7"/>
  <c r="D83" i="7"/>
  <c r="E81" i="7"/>
  <c r="F43" i="7"/>
  <c r="K91" i="7"/>
  <c r="I82" i="7"/>
  <c r="L90" i="7"/>
  <c r="J38" i="7"/>
  <c r="I51" i="7"/>
  <c r="G34" i="7"/>
  <c r="R87" i="7"/>
  <c r="H87" i="7" s="1"/>
  <c r="I36" i="7"/>
  <c r="J90" i="7"/>
  <c r="C47" i="7"/>
  <c r="I86" i="7"/>
  <c r="L79" i="7"/>
  <c r="C48" i="7"/>
  <c r="C41" i="7"/>
  <c r="H124" i="7"/>
  <c r="F92" i="7"/>
  <c r="F49" i="7"/>
  <c r="D92" i="7"/>
  <c r="E79" i="7"/>
  <c r="J79" i="7"/>
  <c r="I98" i="7"/>
  <c r="R78" i="7"/>
  <c r="H78" i="7" s="1"/>
  <c r="J98" i="7"/>
  <c r="R93" i="7"/>
  <c r="H93" i="7" s="1"/>
  <c r="F42" i="7"/>
  <c r="F90" i="7"/>
  <c r="H43" i="7"/>
  <c r="E78" i="7"/>
  <c r="J80" i="7"/>
  <c r="G39" i="7"/>
  <c r="K42" i="7"/>
  <c r="F38" i="7"/>
  <c r="L98" i="7"/>
  <c r="K88" i="7"/>
  <c r="R97" i="7"/>
  <c r="H97" i="7" s="1"/>
  <c r="E49" i="7"/>
  <c r="K39" i="7"/>
  <c r="J39" i="7"/>
  <c r="D48" i="7"/>
  <c r="F94" i="7"/>
  <c r="D32" i="7"/>
  <c r="E91" i="7"/>
  <c r="D98" i="7"/>
  <c r="D91" i="7"/>
  <c r="D85" i="7"/>
  <c r="K82" i="7"/>
  <c r="I44" i="7"/>
  <c r="K85" i="7"/>
  <c r="H35" i="7"/>
  <c r="K98" i="7"/>
  <c r="I83" i="7"/>
  <c r="C83" i="7"/>
  <c r="H34" i="7"/>
  <c r="C90" i="7"/>
  <c r="E83" i="7"/>
  <c r="K37" i="7"/>
  <c r="K13" i="10"/>
  <c r="D46" i="7"/>
  <c r="G38" i="7"/>
  <c r="R82" i="7"/>
  <c r="H82" i="7" s="1"/>
  <c r="L93" i="7"/>
  <c r="L89" i="7"/>
  <c r="K41" i="7"/>
  <c r="K51" i="7"/>
  <c r="E37" i="7"/>
  <c r="D81" i="7"/>
  <c r="C96" i="7"/>
  <c r="F83" i="7"/>
  <c r="F80" i="7"/>
  <c r="H46" i="7"/>
  <c r="F33" i="7"/>
  <c r="G45" i="7"/>
  <c r="E47" i="7"/>
  <c r="I90" i="7"/>
  <c r="J84" i="7"/>
  <c r="J93" i="7"/>
  <c r="E46" i="7"/>
  <c r="I50" i="7"/>
  <c r="F97" i="7"/>
  <c r="K49" i="7"/>
  <c r="D78" i="7"/>
  <c r="H44" i="7"/>
  <c r="E32" i="7"/>
  <c r="F41" i="7"/>
  <c r="D41" i="7"/>
  <c r="J49" i="7"/>
  <c r="D39" i="7"/>
  <c r="C91" i="7"/>
  <c r="H47" i="7"/>
  <c r="D82" i="7"/>
  <c r="G32" i="7"/>
  <c r="L80" i="7"/>
  <c r="H39" i="7"/>
  <c r="E39" i="7"/>
  <c r="I38" i="7"/>
  <c r="E89" i="7"/>
  <c r="K86" i="7"/>
  <c r="D90" i="7"/>
  <c r="C82" i="7"/>
  <c r="K35" i="7"/>
  <c r="D34" i="7"/>
  <c r="J46" i="7"/>
  <c r="J36" i="7"/>
  <c r="C40" i="7"/>
  <c r="J37" i="7"/>
  <c r="R91" i="7"/>
  <c r="H91" i="7" s="1"/>
  <c r="H40" i="7"/>
  <c r="I39" i="7"/>
  <c r="K33" i="7"/>
  <c r="L86" i="7"/>
  <c r="E51" i="7"/>
  <c r="D36" i="7"/>
  <c r="C87" i="7"/>
  <c r="F35" i="7"/>
  <c r="E48" i="7"/>
  <c r="J78" i="7"/>
  <c r="I37" i="7"/>
  <c r="D94" i="7"/>
  <c r="G36" i="7"/>
  <c r="J91" i="7"/>
  <c r="E88" i="7"/>
  <c r="G46" i="7"/>
  <c r="C38" i="7"/>
  <c r="K34" i="7"/>
  <c r="F96" i="7"/>
  <c r="G43" i="7"/>
  <c r="D84" i="7"/>
  <c r="D79" i="7"/>
  <c r="J33" i="7"/>
  <c r="I79" i="7"/>
  <c r="K87" i="7"/>
  <c r="J96" i="7"/>
  <c r="D37" i="7"/>
  <c r="I91" i="7"/>
  <c r="K44" i="7"/>
  <c r="L97" i="7"/>
  <c r="K94" i="7"/>
  <c r="J13" i="10"/>
  <c r="J95" i="7"/>
  <c r="H33" i="7"/>
  <c r="K96" i="7"/>
  <c r="F95" i="7"/>
  <c r="F13" i="10"/>
  <c r="G50" i="7"/>
  <c r="C95" i="7"/>
  <c r="D97" i="7"/>
  <c r="R79" i="7"/>
  <c r="H79" i="7" s="1"/>
  <c r="D86" i="7"/>
  <c r="F91" i="7"/>
  <c r="E90" i="7"/>
  <c r="I95" i="7"/>
  <c r="L87" i="7"/>
  <c r="G48" i="7"/>
  <c r="J42" i="7"/>
  <c r="R80" i="7"/>
  <c r="H80" i="7" s="1"/>
  <c r="J87" i="7"/>
  <c r="E82" i="7"/>
  <c r="E13" i="10"/>
  <c r="J40" i="7"/>
  <c r="H45" i="7"/>
  <c r="G44" i="7"/>
  <c r="C84" i="7"/>
  <c r="C86" i="7"/>
  <c r="R96" i="7"/>
  <c r="H96" i="7" s="1"/>
  <c r="R86" i="7"/>
  <c r="H86" i="7" s="1"/>
  <c r="D96" i="7"/>
  <c r="E86" i="7"/>
  <c r="F124" i="7"/>
  <c r="B180" i="7"/>
  <c r="B202" i="7" s="1"/>
  <c r="B173" i="7"/>
  <c r="B195" i="7" s="1"/>
  <c r="B175" i="7"/>
  <c r="B197" i="7" s="1"/>
  <c r="B188" i="7"/>
  <c r="B210" i="7" s="1"/>
  <c r="B191" i="7"/>
  <c r="B213" i="7" s="1"/>
  <c r="B179" i="7"/>
  <c r="B201" i="7" s="1"/>
  <c r="B186" i="7"/>
  <c r="B208" i="7" s="1"/>
  <c r="B183" i="7"/>
  <c r="B205" i="7" s="1"/>
  <c r="B184" i="7"/>
  <c r="B206" i="7" s="1"/>
  <c r="B177" i="7"/>
  <c r="B199" i="7" s="1"/>
  <c r="B187" i="7"/>
  <c r="B209" i="7" s="1"/>
  <c r="B174" i="7"/>
  <c r="B196" i="7" s="1"/>
  <c r="B190" i="7"/>
  <c r="B212" i="7" s="1"/>
  <c r="B171" i="7"/>
  <c r="B193" i="7" s="1"/>
  <c r="E171" i="7"/>
  <c r="E52" i="7" l="1"/>
  <c r="E12" i="10"/>
  <c r="G52" i="7"/>
  <c r="G12" i="10"/>
  <c r="L14" i="10"/>
  <c r="T52" i="7"/>
  <c r="N12" i="10"/>
  <c r="H14" i="10"/>
  <c r="K14" i="10"/>
  <c r="F14" i="10"/>
  <c r="D52" i="7"/>
  <c r="D12" i="10"/>
  <c r="M14" i="10"/>
  <c r="S52" i="7"/>
  <c r="M12" i="10"/>
  <c r="C14" i="10"/>
  <c r="E14" i="10"/>
  <c r="F52" i="7"/>
  <c r="F12" i="10"/>
  <c r="K52" i="7"/>
  <c r="K12" i="10"/>
  <c r="J14" i="10"/>
  <c r="G14" i="10"/>
  <c r="I52" i="7"/>
  <c r="I12" i="10"/>
  <c r="Q52" i="7"/>
  <c r="L12" i="10"/>
  <c r="H52" i="7"/>
  <c r="H12" i="10"/>
  <c r="C52" i="7"/>
  <c r="C12" i="10"/>
  <c r="I14" i="10"/>
  <c r="J52" i="7"/>
  <c r="J12" i="10"/>
  <c r="N14" i="10"/>
  <c r="J143" i="7"/>
  <c r="C132" i="7"/>
  <c r="Q140" i="7"/>
  <c r="R135" i="7"/>
  <c r="Q130" i="7"/>
  <c r="R130" i="7"/>
  <c r="R142" i="7"/>
  <c r="S141" i="7"/>
  <c r="Q134" i="7"/>
  <c r="Q128" i="7"/>
  <c r="F144" i="7"/>
  <c r="D144" i="7"/>
  <c r="F133" i="7"/>
  <c r="J137" i="7"/>
  <c r="E139" i="7"/>
  <c r="R138" i="7"/>
  <c r="R143" i="7"/>
  <c r="R127" i="7"/>
  <c r="I133" i="7"/>
  <c r="D125" i="7"/>
  <c r="I138" i="7"/>
  <c r="H129" i="7"/>
  <c r="K128" i="7"/>
  <c r="J127" i="7"/>
  <c r="R126" i="7"/>
  <c r="G127" i="7"/>
  <c r="H136" i="7"/>
  <c r="J138" i="7"/>
  <c r="I129" i="7"/>
  <c r="S136" i="7"/>
  <c r="T126" i="7"/>
  <c r="Q143" i="7"/>
  <c r="K134" i="7"/>
  <c r="C134" i="7"/>
  <c r="C139" i="7"/>
  <c r="F125" i="7"/>
  <c r="D132" i="7"/>
  <c r="D135" i="7"/>
  <c r="H135" i="7"/>
  <c r="G142" i="7"/>
  <c r="J140" i="7"/>
  <c r="D140" i="7"/>
  <c r="F126" i="7"/>
  <c r="K139" i="7"/>
  <c r="J131" i="7"/>
  <c r="H132" i="7"/>
  <c r="C125" i="7"/>
  <c r="E140" i="7"/>
  <c r="H140" i="7"/>
  <c r="E143" i="7"/>
  <c r="C140" i="7"/>
  <c r="T139" i="7"/>
  <c r="R136" i="7"/>
  <c r="T128" i="7"/>
  <c r="T136" i="7"/>
  <c r="R140" i="7"/>
  <c r="R141" i="7"/>
  <c r="Q125" i="7"/>
  <c r="Q141" i="7"/>
  <c r="S129" i="7"/>
  <c r="T135" i="7"/>
  <c r="Q131" i="7"/>
  <c r="T141" i="7"/>
  <c r="S128" i="7"/>
  <c r="T133" i="7"/>
  <c r="T127" i="7"/>
  <c r="Q133" i="7"/>
  <c r="R129" i="7"/>
  <c r="K140" i="7"/>
  <c r="R144" i="7"/>
  <c r="Q129" i="7"/>
  <c r="J136" i="7"/>
  <c r="T142" i="7"/>
  <c r="H131" i="7"/>
  <c r="K125" i="7"/>
  <c r="K142" i="7"/>
  <c r="K129" i="7"/>
  <c r="H142" i="7"/>
  <c r="G137" i="7"/>
  <c r="E142" i="7"/>
  <c r="Q137" i="7"/>
  <c r="T134" i="7"/>
  <c r="T144" i="7"/>
  <c r="R139" i="7"/>
  <c r="G140" i="7"/>
  <c r="I134" i="7"/>
  <c r="C138" i="7"/>
  <c r="G144" i="7"/>
  <c r="E126" i="7"/>
  <c r="H127" i="7"/>
  <c r="I128" i="7"/>
  <c r="I139" i="7"/>
  <c r="F141" i="7"/>
  <c r="I127" i="7"/>
  <c r="L41" i="7"/>
  <c r="G134" i="7"/>
  <c r="E127" i="7"/>
  <c r="K141" i="7"/>
  <c r="G141" i="7"/>
  <c r="C128" i="7"/>
  <c r="I136" i="7"/>
  <c r="C135" i="7"/>
  <c r="G131" i="7"/>
  <c r="T140" i="7"/>
  <c r="S138" i="7"/>
  <c r="S142" i="7"/>
  <c r="T143" i="7"/>
  <c r="Q139" i="7"/>
  <c r="T132" i="7"/>
  <c r="L32" i="7"/>
  <c r="J135" i="7"/>
  <c r="E135" i="7"/>
  <c r="E134" i="7"/>
  <c r="F134" i="7"/>
  <c r="D133" i="7"/>
  <c r="G125" i="7"/>
  <c r="I143" i="7"/>
  <c r="D129" i="7"/>
  <c r="D128" i="7"/>
  <c r="L49" i="7"/>
  <c r="R132" i="7"/>
  <c r="C144" i="7"/>
  <c r="D134" i="7"/>
  <c r="D142" i="7"/>
  <c r="F137" i="7"/>
  <c r="C141" i="7"/>
  <c r="D130" i="7"/>
  <c r="L36" i="7"/>
  <c r="G138" i="7"/>
  <c r="C143" i="7"/>
  <c r="J144" i="7"/>
  <c r="J129" i="7"/>
  <c r="I137" i="7"/>
  <c r="L50" i="7"/>
  <c r="E131" i="7"/>
  <c r="J139" i="7"/>
  <c r="G136" i="7"/>
  <c r="K138" i="7"/>
  <c r="J130" i="7"/>
  <c r="F131" i="7"/>
  <c r="D127" i="7"/>
  <c r="Q127" i="7"/>
  <c r="S130" i="7"/>
  <c r="Q135" i="7"/>
  <c r="Q138" i="7"/>
  <c r="Q142" i="7"/>
  <c r="S127" i="7"/>
  <c r="Q132" i="7"/>
  <c r="K136" i="7"/>
  <c r="E141" i="7"/>
  <c r="F127" i="7"/>
  <c r="F135" i="7"/>
  <c r="T130" i="7"/>
  <c r="T138" i="7"/>
  <c r="I141" i="7"/>
  <c r="K126" i="7"/>
  <c r="I130" i="7"/>
  <c r="L39" i="7"/>
  <c r="E138" i="7"/>
  <c r="L45" i="7"/>
  <c r="J141" i="7"/>
  <c r="H133" i="7"/>
  <c r="T125" i="7"/>
  <c r="T131" i="7"/>
  <c r="S139" i="7"/>
  <c r="F138" i="7"/>
  <c r="S131" i="7"/>
  <c r="D131" i="7"/>
  <c r="C137" i="7"/>
  <c r="Q136" i="7"/>
  <c r="G130" i="7"/>
  <c r="H137" i="7"/>
  <c r="S134" i="7"/>
  <c r="D139" i="7"/>
  <c r="D141" i="7"/>
  <c r="S132" i="7"/>
  <c r="S133" i="7"/>
  <c r="Q144" i="7"/>
  <c r="T129" i="7"/>
  <c r="S126" i="7"/>
  <c r="F139" i="7"/>
  <c r="E125" i="7"/>
  <c r="D137" i="7"/>
  <c r="E129" i="7"/>
  <c r="L38" i="7"/>
  <c r="S137" i="7"/>
  <c r="Q126" i="7"/>
  <c r="C126" i="7"/>
  <c r="S144" i="7"/>
  <c r="C127" i="7"/>
  <c r="E130" i="7"/>
  <c r="K137" i="7"/>
  <c r="S143" i="7"/>
  <c r="E128" i="7"/>
  <c r="I140" i="7"/>
  <c r="H144" i="7"/>
  <c r="H141" i="7"/>
  <c r="J142" i="7"/>
  <c r="K135" i="7"/>
  <c r="F136" i="7"/>
  <c r="S140" i="7"/>
  <c r="J128" i="7"/>
  <c r="E132" i="7"/>
  <c r="K132" i="7"/>
  <c r="G128" i="7"/>
  <c r="C136" i="7"/>
  <c r="R133" i="7"/>
  <c r="R128" i="7"/>
  <c r="L51" i="7"/>
  <c r="L46" i="7"/>
  <c r="G143" i="7"/>
  <c r="K143" i="7"/>
  <c r="K144" i="7"/>
  <c r="L44" i="7"/>
  <c r="C130" i="7"/>
  <c r="C131" i="7"/>
  <c r="H125" i="7"/>
  <c r="H126" i="7"/>
  <c r="C142" i="7"/>
  <c r="L34" i="7"/>
  <c r="F129" i="7"/>
  <c r="D136" i="7"/>
  <c r="G132" i="7"/>
  <c r="H138" i="7"/>
  <c r="L43" i="7"/>
  <c r="G129" i="7"/>
  <c r="L124" i="7"/>
  <c r="H134" i="7"/>
  <c r="I135" i="7"/>
  <c r="R134" i="7"/>
  <c r="S125" i="7"/>
  <c r="L33" i="7"/>
  <c r="J133" i="7"/>
  <c r="G126" i="7"/>
  <c r="L40" i="7"/>
  <c r="L52" i="7"/>
  <c r="L35" i="7"/>
  <c r="G139" i="7"/>
  <c r="H128" i="7"/>
  <c r="H143" i="7"/>
  <c r="J126" i="7"/>
  <c r="I132" i="7"/>
  <c r="F132" i="7"/>
  <c r="K130" i="7"/>
  <c r="L42" i="7"/>
  <c r="J132" i="7"/>
  <c r="E144" i="7"/>
  <c r="E136" i="7"/>
  <c r="L48" i="7"/>
  <c r="I125" i="7"/>
  <c r="F128" i="7"/>
  <c r="N235" i="7"/>
  <c r="N261" i="7" s="1"/>
  <c r="F143" i="7"/>
  <c r="L47" i="7"/>
  <c r="C133" i="7"/>
  <c r="C129" i="7"/>
  <c r="D143" i="7"/>
  <c r="D126" i="7"/>
  <c r="I131" i="7"/>
  <c r="L37" i="7"/>
  <c r="F130" i="7"/>
  <c r="G133" i="7"/>
  <c r="J134" i="7"/>
  <c r="K127" i="7"/>
  <c r="K133" i="7"/>
  <c r="E137" i="7"/>
  <c r="I144" i="7"/>
  <c r="G135" i="7"/>
  <c r="S135" i="7"/>
  <c r="R137" i="7"/>
  <c r="J125" i="7"/>
  <c r="H130" i="7"/>
  <c r="E133" i="7"/>
  <c r="I142" i="7"/>
  <c r="F142" i="7"/>
  <c r="F140" i="7"/>
  <c r="I126" i="7"/>
  <c r="D138" i="7"/>
  <c r="K131" i="7"/>
  <c r="H139" i="7"/>
  <c r="T137" i="7"/>
  <c r="E172" i="7"/>
  <c r="G173" i="7"/>
  <c r="G172" i="7" l="1"/>
  <c r="F241" i="7"/>
  <c r="F266" i="7" s="1"/>
  <c r="S239" i="7"/>
  <c r="S264" i="7" s="1"/>
  <c r="I242" i="7"/>
  <c r="I267" i="7" s="1"/>
  <c r="K234" i="7"/>
  <c r="K260" i="7" s="1"/>
  <c r="P236" i="7"/>
  <c r="P262" i="7" s="1"/>
  <c r="P234" i="7"/>
  <c r="P260" i="7" s="1"/>
  <c r="C237" i="7"/>
  <c r="C263" i="7" s="1"/>
  <c r="K231" i="7"/>
  <c r="K257" i="7" s="1"/>
  <c r="Q236" i="7"/>
  <c r="Q262" i="7" s="1"/>
  <c r="K242" i="7"/>
  <c r="K267" i="7" s="1"/>
  <c r="E239" i="7"/>
  <c r="E264" i="7" s="1"/>
  <c r="J238" i="7"/>
  <c r="J278" i="7" s="1"/>
  <c r="I238" i="7"/>
  <c r="I278" i="7" s="1"/>
  <c r="J242" i="7"/>
  <c r="J267" i="7" s="1"/>
  <c r="I237" i="7"/>
  <c r="I263" i="7" s="1"/>
  <c r="F232" i="7"/>
  <c r="F258" i="7" s="1"/>
  <c r="K236" i="7"/>
  <c r="K262" i="7" s="1"/>
  <c r="T233" i="7"/>
  <c r="T259" i="7" s="1"/>
  <c r="R241" i="7"/>
  <c r="R266" i="7" s="1"/>
  <c r="G234" i="7"/>
  <c r="G260" i="7" s="1"/>
  <c r="P239" i="7"/>
  <c r="P264" i="7" s="1"/>
  <c r="H235" i="7"/>
  <c r="H261" i="7" s="1"/>
  <c r="C240" i="7"/>
  <c r="C265" i="7" s="1"/>
  <c r="T238" i="7"/>
  <c r="T278" i="7" s="1"/>
  <c r="P241" i="7"/>
  <c r="P266" i="7" s="1"/>
  <c r="P233" i="7"/>
  <c r="P259" i="7" s="1"/>
  <c r="J235" i="7"/>
  <c r="J261" i="7" s="1"/>
  <c r="F237" i="7"/>
  <c r="F263" i="7" s="1"/>
  <c r="H241" i="7"/>
  <c r="H266" i="7" s="1"/>
  <c r="S231" i="7"/>
  <c r="S257" i="7" s="1"/>
  <c r="J239" i="7"/>
  <c r="J264" i="7" s="1"/>
  <c r="D239" i="7"/>
  <c r="D264" i="7" s="1"/>
  <c r="S242" i="7"/>
  <c r="S267" i="7" s="1"/>
  <c r="D235" i="7"/>
  <c r="D261" i="7" s="1"/>
  <c r="R236" i="7"/>
  <c r="R262" i="7" s="1"/>
  <c r="K240" i="7"/>
  <c r="K265" i="7" s="1"/>
  <c r="E231" i="7"/>
  <c r="E257" i="7" s="1"/>
  <c r="T239" i="7"/>
  <c r="T264" i="7" s="1"/>
  <c r="J236" i="7"/>
  <c r="J262" i="7" s="1"/>
  <c r="C242" i="7"/>
  <c r="C267" i="7" s="1"/>
  <c r="T240" i="7"/>
  <c r="T265" i="7" s="1"/>
  <c r="H238" i="7"/>
  <c r="H278" i="7" s="1"/>
  <c r="J241" i="7"/>
  <c r="J266" i="7" s="1"/>
  <c r="S233" i="7"/>
  <c r="S259" i="7" s="1"/>
  <c r="H234" i="7"/>
  <c r="H260" i="7" s="1"/>
  <c r="D231" i="7"/>
  <c r="D257" i="7" s="1"/>
  <c r="S234" i="7"/>
  <c r="S260" i="7" s="1"/>
  <c r="I236" i="7"/>
  <c r="I262" i="7" s="1"/>
  <c r="C236" i="7"/>
  <c r="C262" i="7" s="1"/>
  <c r="J237" i="7"/>
  <c r="J263" i="7" s="1"/>
  <c r="T232" i="7"/>
  <c r="T258" i="7" s="1"/>
  <c r="E234" i="7"/>
  <c r="E260" i="7" s="1"/>
  <c r="G242" i="7"/>
  <c r="G267" i="7" s="1"/>
  <c r="H239" i="7"/>
  <c r="H264" i="7" s="1"/>
  <c r="F238" i="7"/>
  <c r="F278" i="7" s="1"/>
  <c r="R233" i="7"/>
  <c r="R259" i="7" s="1"/>
  <c r="Q234" i="7"/>
  <c r="Q260" i="7" s="1"/>
  <c r="D232" i="7"/>
  <c r="D258" i="7" s="1"/>
  <c r="F239" i="7"/>
  <c r="F264" i="7" s="1"/>
  <c r="K237" i="7"/>
  <c r="K263" i="7" s="1"/>
  <c r="S237" i="7"/>
  <c r="S263" i="7" s="1"/>
  <c r="D237" i="7"/>
  <c r="D263" i="7" s="1"/>
  <c r="I239" i="7"/>
  <c r="I264" i="7" s="1"/>
  <c r="I234" i="7"/>
  <c r="I260" i="7" s="1"/>
  <c r="T231" i="7"/>
  <c r="T257" i="7" s="1"/>
  <c r="R242" i="7"/>
  <c r="R267" i="7" s="1"/>
  <c r="H240" i="7"/>
  <c r="H265" i="7" s="1"/>
  <c r="D236" i="7"/>
  <c r="D262" i="7" s="1"/>
  <c r="R234" i="7"/>
  <c r="R260" i="7" s="1"/>
  <c r="J232" i="7"/>
  <c r="J258" i="7" s="1"/>
  <c r="E242" i="7"/>
  <c r="E267" i="7" s="1"/>
  <c r="Q235" i="7"/>
  <c r="Q261" i="7" s="1"/>
  <c r="P242" i="7"/>
  <c r="P267" i="7" s="1"/>
  <c r="T242" i="7"/>
  <c r="T267" i="7" s="1"/>
  <c r="T236" i="7"/>
  <c r="T262" i="7" s="1"/>
  <c r="F235" i="7"/>
  <c r="F261" i="7" s="1"/>
  <c r="Q239" i="7"/>
  <c r="Q264" i="7" s="1"/>
  <c r="C241" i="7"/>
  <c r="C266" i="7" s="1"/>
  <c r="R240" i="7"/>
  <c r="R265" i="7" s="1"/>
  <c r="D234" i="7"/>
  <c r="D260" i="7" s="1"/>
  <c r="I240" i="7"/>
  <c r="I265" i="7" s="1"/>
  <c r="E241" i="7"/>
  <c r="E266" i="7" s="1"/>
  <c r="I233" i="7"/>
  <c r="I259" i="7" s="1"/>
  <c r="S235" i="7"/>
  <c r="S261" i="7" s="1"/>
  <c r="Q237" i="7"/>
  <c r="Q263" i="7" s="1"/>
  <c r="D233" i="7"/>
  <c r="D259" i="7" s="1"/>
  <c r="E232" i="7"/>
  <c r="E258" i="7" s="1"/>
  <c r="T241" i="7"/>
  <c r="T266" i="7" s="1"/>
  <c r="E238" i="7"/>
  <c r="E278" i="7" s="1"/>
  <c r="K238" i="7"/>
  <c r="K278" i="7" s="1"/>
  <c r="D241" i="7"/>
  <c r="D266" i="7" s="1"/>
  <c r="P237" i="7"/>
  <c r="P263" i="7" s="1"/>
  <c r="P232" i="7"/>
  <c r="P258" i="7" s="1"/>
  <c r="J233" i="7"/>
  <c r="J259" i="7" s="1"/>
  <c r="K235" i="7"/>
  <c r="K261" i="7" s="1"/>
  <c r="Q233" i="7"/>
  <c r="Q259" i="7" s="1"/>
  <c r="I241" i="7"/>
  <c r="I266" i="7" s="1"/>
  <c r="G240" i="7"/>
  <c r="G265" i="7" s="1"/>
  <c r="J240" i="7"/>
  <c r="J265" i="7" s="1"/>
  <c r="Q232" i="7"/>
  <c r="Q258" i="7" s="1"/>
  <c r="K239" i="7"/>
  <c r="K264" i="7" s="1"/>
  <c r="K232" i="7"/>
  <c r="K258" i="7" s="1"/>
  <c r="C235" i="7"/>
  <c r="C261" i="7" s="1"/>
  <c r="C238" i="7"/>
  <c r="C278" i="7" s="1"/>
  <c r="Q231" i="7"/>
  <c r="Q257" i="7" s="1"/>
  <c r="G231" i="7"/>
  <c r="G257" i="7" s="1"/>
  <c r="H232" i="7"/>
  <c r="H258" i="7" s="1"/>
  <c r="P240" i="7"/>
  <c r="P265" i="7" s="1"/>
  <c r="K233" i="7"/>
  <c r="K259" i="7" s="1"/>
  <c r="C232" i="7"/>
  <c r="C258" i="7" s="1"/>
  <c r="K241" i="7"/>
  <c r="K266" i="7" s="1"/>
  <c r="S236" i="7"/>
  <c r="S262" i="7" s="1"/>
  <c r="Q240" i="7"/>
  <c r="Q265" i="7" s="1"/>
  <c r="G232" i="7"/>
  <c r="G258" i="7" s="1"/>
  <c r="H237" i="7"/>
  <c r="H263" i="7" s="1"/>
  <c r="S238" i="7"/>
  <c r="S278" i="7" s="1"/>
  <c r="C234" i="7"/>
  <c r="C260" i="7" s="1"/>
  <c r="G236" i="7"/>
  <c r="G262" i="7" s="1"/>
  <c r="H233" i="7"/>
  <c r="H259" i="7" s="1"/>
  <c r="R238" i="7"/>
  <c r="R278" i="7" s="1"/>
  <c r="H231" i="7"/>
  <c r="H257" i="7" s="1"/>
  <c r="P235" i="7"/>
  <c r="P261" i="7" s="1"/>
  <c r="E240" i="7"/>
  <c r="E265" i="7" s="1"/>
  <c r="T237" i="7"/>
  <c r="T263" i="7" s="1"/>
  <c r="Q238" i="7"/>
  <c r="Q278" i="7" s="1"/>
  <c r="I231" i="7"/>
  <c r="I257" i="7" s="1"/>
  <c r="Q242" i="7"/>
  <c r="Q267" i="7" s="1"/>
  <c r="G237" i="7"/>
  <c r="G263" i="7" s="1"/>
  <c r="C239" i="7"/>
  <c r="C264" i="7" s="1"/>
  <c r="G238" i="7"/>
  <c r="G278" i="7" s="1"/>
  <c r="F240" i="7"/>
  <c r="F265" i="7" s="1"/>
  <c r="G233" i="7"/>
  <c r="G259" i="7" s="1"/>
  <c r="G235" i="7"/>
  <c r="G261" i="7" s="1"/>
  <c r="E237" i="7"/>
  <c r="E263" i="7" s="1"/>
  <c r="T235" i="7"/>
  <c r="T261" i="7" s="1"/>
  <c r="T234" i="7"/>
  <c r="T260" i="7" s="1"/>
  <c r="F231" i="7"/>
  <c r="F257" i="7" s="1"/>
  <c r="G241" i="7"/>
  <c r="G266" i="7" s="1"/>
  <c r="C233" i="7"/>
  <c r="C259" i="7" s="1"/>
  <c r="R237" i="7"/>
  <c r="R263" i="7" s="1"/>
  <c r="H242" i="7"/>
  <c r="H267" i="7" s="1"/>
  <c r="E236" i="7"/>
  <c r="E262" i="7" s="1"/>
  <c r="F234" i="7"/>
  <c r="F260" i="7" s="1"/>
  <c r="R239" i="7"/>
  <c r="R264" i="7" s="1"/>
  <c r="J231" i="7"/>
  <c r="J257" i="7" s="1"/>
  <c r="R235" i="7"/>
  <c r="R261" i="7" s="1"/>
  <c r="H236" i="7"/>
  <c r="H262" i="7" s="1"/>
  <c r="R232" i="7"/>
  <c r="R258" i="7" s="1"/>
  <c r="E235" i="7"/>
  <c r="E261" i="7" s="1"/>
  <c r="F236" i="7"/>
  <c r="F262" i="7" s="1"/>
  <c r="D242" i="7"/>
  <c r="D267" i="7" s="1"/>
  <c r="P231" i="7"/>
  <c r="P257" i="7" s="1"/>
  <c r="S240" i="7"/>
  <c r="S265" i="7" s="1"/>
  <c r="D238" i="7"/>
  <c r="D278" i="7" s="1"/>
  <c r="C231" i="7"/>
  <c r="C257" i="7" s="1"/>
  <c r="J234" i="7"/>
  <c r="J260" i="7" s="1"/>
  <c r="I232" i="7"/>
  <c r="I258" i="7" s="1"/>
  <c r="F242" i="7"/>
  <c r="F267" i="7" s="1"/>
  <c r="P238" i="7"/>
  <c r="P278" i="7" s="1"/>
  <c r="I235" i="7"/>
  <c r="I261" i="7" s="1"/>
  <c r="G239" i="7"/>
  <c r="G264" i="7" s="1"/>
  <c r="D240" i="7"/>
  <c r="D265" i="7" s="1"/>
  <c r="Q241" i="7"/>
  <c r="Q266" i="7" s="1"/>
  <c r="S241" i="7"/>
  <c r="S266" i="7" s="1"/>
  <c r="E233" i="7"/>
  <c r="E259" i="7" s="1"/>
  <c r="F233" i="7"/>
  <c r="F259" i="7" s="1"/>
  <c r="R231" i="7"/>
  <c r="R257" i="7" s="1"/>
  <c r="S232" i="7"/>
  <c r="S258" i="7" s="1"/>
  <c r="G171" i="7"/>
  <c r="F171" i="7"/>
  <c r="F172" i="7"/>
  <c r="E14" i="9"/>
  <c r="H187" i="7"/>
  <c r="H178" i="7"/>
  <c r="M232" i="7"/>
  <c r="M258" i="7" s="1"/>
  <c r="M235" i="7"/>
  <c r="M261" i="7" s="1"/>
  <c r="N236" i="7"/>
  <c r="N262" i="7" s="1"/>
  <c r="H191" i="7"/>
  <c r="N233" i="7"/>
  <c r="N259" i="7" s="1"/>
  <c r="M239" i="7"/>
  <c r="M264" i="7" s="1"/>
  <c r="N241" i="7"/>
  <c r="N266" i="7" s="1"/>
  <c r="D176" i="7"/>
  <c r="D182" i="7"/>
  <c r="E10" i="9"/>
  <c r="D171" i="7"/>
  <c r="M184" i="7"/>
  <c r="L141" i="7"/>
  <c r="H182" i="7"/>
  <c r="E4" i="9"/>
  <c r="D189" i="7"/>
  <c r="H177" i="7"/>
  <c r="M183" i="7"/>
  <c r="M182" i="7"/>
  <c r="L136" i="7"/>
  <c r="L126" i="7"/>
  <c r="H183" i="7"/>
  <c r="L128" i="7"/>
  <c r="L125" i="7"/>
  <c r="H171" i="7"/>
  <c r="D178" i="7"/>
  <c r="D184" i="7"/>
  <c r="E7" i="9"/>
  <c r="D177" i="7"/>
  <c r="E12" i="9"/>
  <c r="D190" i="7"/>
  <c r="D180" i="7"/>
  <c r="D174" i="7"/>
  <c r="H185" i="7"/>
  <c r="H190" i="7"/>
  <c r="E13" i="9"/>
  <c r="E3" i="9"/>
  <c r="L143" i="7"/>
  <c r="E5" i="9"/>
  <c r="D181" i="7"/>
  <c r="D185" i="7"/>
  <c r="H179" i="7"/>
  <c r="H175" i="7"/>
  <c r="E6" i="9"/>
  <c r="M188" i="7"/>
  <c r="H181" i="7"/>
  <c r="H186" i="7"/>
  <c r="L134" i="7"/>
  <c r="D183" i="7"/>
  <c r="D187" i="7"/>
  <c r="H176" i="7"/>
  <c r="N239" i="7"/>
  <c r="N264" i="7" s="1"/>
  <c r="N231" i="7"/>
  <c r="N257" i="7" s="1"/>
  <c r="M236" i="7"/>
  <c r="M262" i="7" s="1"/>
  <c r="N234" i="7"/>
  <c r="N260" i="7" s="1"/>
  <c r="M238" i="7"/>
  <c r="M278" i="7" s="1"/>
  <c r="M241" i="7"/>
  <c r="M266" i="7" s="1"/>
  <c r="N237" i="7"/>
  <c r="N263" i="7" s="1"/>
  <c r="L137" i="7"/>
  <c r="M178" i="7"/>
  <c r="D173" i="7"/>
  <c r="D188" i="7"/>
  <c r="D175" i="7"/>
  <c r="L144" i="7"/>
  <c r="H173" i="7"/>
  <c r="N240" i="7"/>
  <c r="N265" i="7" s="1"/>
  <c r="N242" i="7"/>
  <c r="N267" i="7" s="1"/>
  <c r="M234" i="7"/>
  <c r="M260" i="7" s="1"/>
  <c r="M242" i="7"/>
  <c r="M267" i="7" s="1"/>
  <c r="H180" i="7"/>
  <c r="H189" i="7"/>
  <c r="L138" i="7"/>
  <c r="L142" i="7"/>
  <c r="D186" i="7"/>
  <c r="D179" i="7"/>
  <c r="D172" i="7"/>
  <c r="H184" i="7"/>
  <c r="M233" i="7"/>
  <c r="M259" i="7" s="1"/>
  <c r="M237" i="7"/>
  <c r="M263" i="7" s="1"/>
  <c r="N238" i="7"/>
  <c r="N278" i="7" s="1"/>
  <c r="M240" i="7"/>
  <c r="M265" i="7" s="1"/>
  <c r="N232" i="7"/>
  <c r="N258" i="7" s="1"/>
  <c r="L127" i="7"/>
  <c r="E8" i="9"/>
  <c r="L129" i="7"/>
  <c r="H174" i="7"/>
  <c r="E9" i="9"/>
  <c r="M174" i="7"/>
  <c r="L130" i="7"/>
  <c r="L132" i="7"/>
  <c r="L131" i="7"/>
  <c r="M181" i="7"/>
  <c r="L133" i="7"/>
  <c r="L140" i="7"/>
  <c r="H188" i="7"/>
  <c r="H172" i="7"/>
  <c r="L135" i="7"/>
  <c r="M187" i="7"/>
  <c r="M179" i="7"/>
  <c r="M173" i="7"/>
  <c r="M186" i="7"/>
  <c r="L139" i="7"/>
  <c r="M185" i="7"/>
  <c r="M176" i="7"/>
  <c r="M191" i="7"/>
  <c r="M171" i="7"/>
  <c r="M177" i="7"/>
  <c r="M190" i="7"/>
  <c r="M175" i="7"/>
  <c r="M180" i="7"/>
  <c r="M172" i="7"/>
  <c r="M189" i="7"/>
  <c r="E11" i="9"/>
  <c r="L233" i="7"/>
  <c r="L259" i="7" s="1"/>
  <c r="L232" i="7"/>
  <c r="L258" i="7" s="1"/>
  <c r="L242" i="7"/>
  <c r="L267" i="7" s="1"/>
  <c r="L241" i="7"/>
  <c r="L266" i="7" s="1"/>
  <c r="L236" i="7"/>
  <c r="L262" i="7" s="1"/>
  <c r="L239" i="7"/>
  <c r="L264" i="7" s="1"/>
  <c r="L234" i="7"/>
  <c r="L260" i="7" s="1"/>
  <c r="L238" i="7"/>
  <c r="L278" i="7" s="1"/>
  <c r="L240" i="7"/>
  <c r="L265" i="7" s="1"/>
  <c r="L235" i="7"/>
  <c r="L261" i="7" s="1"/>
  <c r="L231" i="7"/>
  <c r="L257" i="7" s="1"/>
  <c r="L237" i="7"/>
  <c r="L263" i="7" s="1"/>
  <c r="D191" i="7"/>
  <c r="E173" i="7"/>
  <c r="Q196" i="7" l="1"/>
  <c r="Q195" i="7"/>
  <c r="P182" i="7"/>
  <c r="Q182" i="7"/>
  <c r="Q160" i="7"/>
  <c r="Q160" i="5"/>
  <c r="Q189" i="4"/>
  <c r="P173" i="7"/>
  <c r="Q173" i="7"/>
  <c r="Q151" i="7"/>
  <c r="Q151" i="5"/>
  <c r="Q180" i="4"/>
  <c r="P179" i="7"/>
  <c r="Q179" i="7"/>
  <c r="Q157" i="7"/>
  <c r="Q157" i="5"/>
  <c r="Q186" i="4"/>
  <c r="P176" i="7"/>
  <c r="Q176" i="7"/>
  <c r="Q154" i="7"/>
  <c r="Q183" i="4"/>
  <c r="Q154" i="5"/>
  <c r="P180" i="7"/>
  <c r="Q180" i="7"/>
  <c r="Q158" i="7"/>
  <c r="Q187" i="4"/>
  <c r="Q158" i="5"/>
  <c r="P175" i="7"/>
  <c r="Q175" i="7"/>
  <c r="Q153" i="7"/>
  <c r="Q153" i="5"/>
  <c r="Q182" i="4"/>
  <c r="P172" i="7"/>
  <c r="Q172" i="7"/>
  <c r="Q150" i="7"/>
  <c r="Q179" i="4"/>
  <c r="Q150" i="5"/>
  <c r="M231" i="7"/>
  <c r="M257" i="7" s="1"/>
  <c r="P177" i="7"/>
  <c r="Q177" i="7"/>
  <c r="Q155" i="7"/>
  <c r="Q155" i="5"/>
  <c r="Q184" i="4"/>
  <c r="P174" i="7"/>
  <c r="Q174" i="7"/>
  <c r="Q152" i="7"/>
  <c r="Q152" i="5"/>
  <c r="Q181" i="4"/>
  <c r="P181" i="7"/>
  <c r="Q181" i="7"/>
  <c r="Q159" i="7"/>
  <c r="Q159" i="5"/>
  <c r="Q188" i="4"/>
  <c r="T196" i="7"/>
  <c r="T195" i="7"/>
  <c r="P178" i="7"/>
  <c r="Q178" i="7"/>
  <c r="Q156" i="7"/>
  <c r="Q156" i="5"/>
  <c r="Q185" i="4"/>
  <c r="N171" i="7"/>
  <c r="N172" i="7" s="1"/>
  <c r="N173" i="7" s="1"/>
  <c r="N174" i="7" s="1"/>
  <c r="N175" i="7" s="1"/>
  <c r="N176" i="7" s="1"/>
  <c r="N177" i="7" s="1"/>
  <c r="N178" i="7" s="1"/>
  <c r="N179" i="7" s="1"/>
  <c r="N180" i="7" s="1"/>
  <c r="N181" i="7" s="1"/>
  <c r="N182" i="7" s="1"/>
  <c r="N183" i="7" s="1"/>
  <c r="N184" i="7" s="1"/>
  <c r="N185" i="7" s="1"/>
  <c r="N186" i="7" s="1"/>
  <c r="N187" i="7" s="1"/>
  <c r="N188" i="7" s="1"/>
  <c r="N189" i="7" s="1"/>
  <c r="N190" i="7" s="1"/>
  <c r="N191" i="7" s="1"/>
  <c r="P171" i="7"/>
  <c r="I171" i="7" s="1"/>
  <c r="Q171" i="7"/>
  <c r="Q149" i="7"/>
  <c r="Q149" i="5"/>
  <c r="Q178" i="4"/>
  <c r="C174" i="7"/>
  <c r="E15" i="9"/>
  <c r="C179" i="7"/>
  <c r="O241" i="7"/>
  <c r="O266" i="7" s="1"/>
  <c r="C188" i="7"/>
  <c r="C177" i="7"/>
  <c r="O235" i="7"/>
  <c r="O261" i="7" s="1"/>
  <c r="C180" i="7"/>
  <c r="C178" i="7"/>
  <c r="C181" i="7"/>
  <c r="C183" i="7"/>
  <c r="C176" i="7"/>
  <c r="O242" i="7"/>
  <c r="O267" i="7" s="1"/>
  <c r="O234" i="7"/>
  <c r="O260" i="7" s="1"/>
  <c r="O233" i="7"/>
  <c r="O259" i="7" s="1"/>
  <c r="O232" i="7"/>
  <c r="O258" i="7" s="1"/>
  <c r="C186" i="7"/>
  <c r="C190" i="7"/>
  <c r="C171" i="7"/>
  <c r="C172" i="7"/>
  <c r="C182" i="7"/>
  <c r="O239" i="7"/>
  <c r="O264" i="7" s="1"/>
  <c r="O238" i="7"/>
  <c r="O278" i="7" s="1"/>
  <c r="C187" i="7"/>
  <c r="O240" i="7"/>
  <c r="O265" i="7" s="1"/>
  <c r="O231" i="7"/>
  <c r="O257" i="7" s="1"/>
  <c r="C185" i="7"/>
  <c r="C191" i="7"/>
  <c r="C184" i="7"/>
  <c r="C189" i="7"/>
  <c r="C175" i="7"/>
  <c r="C173" i="7"/>
  <c r="E174" i="7"/>
  <c r="I180" i="7" l="1"/>
  <c r="I182" i="7"/>
  <c r="I177" i="7"/>
  <c r="I176" i="7"/>
  <c r="O236" i="7"/>
  <c r="O262" i="7" s="1"/>
  <c r="P195" i="7"/>
  <c r="P196" i="7"/>
  <c r="J171" i="7"/>
  <c r="O237" i="7"/>
  <c r="O263" i="7" s="1"/>
  <c r="I181" i="7"/>
  <c r="I172" i="7"/>
  <c r="I179" i="7"/>
  <c r="P183" i="7"/>
  <c r="Q183" i="7"/>
  <c r="Q161" i="7"/>
  <c r="Q161" i="5"/>
  <c r="Q190" i="4"/>
  <c r="I178" i="7"/>
  <c r="I174" i="7"/>
  <c r="I175" i="7"/>
  <c r="I173" i="7"/>
  <c r="E175" i="7"/>
  <c r="L171" i="7" l="1"/>
  <c r="J172" i="7"/>
  <c r="I183" i="7"/>
  <c r="E17" i="9"/>
  <c r="E176" i="7"/>
  <c r="L172" i="7" l="1"/>
  <c r="AC149" i="4"/>
  <c r="AA149" i="7"/>
  <c r="P185" i="7"/>
  <c r="Q185" i="7"/>
  <c r="Q163" i="7"/>
  <c r="Q163" i="5"/>
  <c r="Q192" i="4"/>
  <c r="G174" i="7"/>
  <c r="E16" i="9"/>
  <c r="E177" i="7"/>
  <c r="AC150" i="4" l="1"/>
  <c r="AA150" i="7"/>
  <c r="G175" i="7"/>
  <c r="P184" i="7"/>
  <c r="Q184" i="7"/>
  <c r="Q162" i="7"/>
  <c r="Q162" i="5"/>
  <c r="Q191" i="4"/>
  <c r="I185" i="7"/>
  <c r="F173" i="7"/>
  <c r="F174" i="7"/>
  <c r="G176" i="7"/>
  <c r="E178" i="7"/>
  <c r="I184" i="7" l="1"/>
  <c r="J174" i="7"/>
  <c r="J173" i="7"/>
  <c r="G177" i="7"/>
  <c r="E179" i="7"/>
  <c r="G178" i="7" l="1"/>
  <c r="L173" i="7"/>
  <c r="L174" i="7"/>
  <c r="E180" i="7"/>
  <c r="G179" i="7" l="1"/>
  <c r="AC152" i="4"/>
  <c r="AA152" i="7"/>
  <c r="AC151" i="4"/>
  <c r="AA151" i="7"/>
  <c r="F175" i="7"/>
  <c r="F176" i="7"/>
  <c r="E19" i="9"/>
  <c r="E18" i="9"/>
  <c r="E181" i="7"/>
  <c r="P186" i="7" l="1"/>
  <c r="Q186" i="7"/>
  <c r="Q164" i="7"/>
  <c r="Q164" i="5"/>
  <c r="Q193" i="4"/>
  <c r="P187" i="7"/>
  <c r="Q187" i="7"/>
  <c r="Q165" i="7"/>
  <c r="Q165" i="5"/>
  <c r="Q194" i="4"/>
  <c r="J176" i="7"/>
  <c r="L176" i="7" s="1"/>
  <c r="J175" i="7"/>
  <c r="G180" i="7"/>
  <c r="E182" i="7"/>
  <c r="L175" i="7" l="1"/>
  <c r="AC154" i="4"/>
  <c r="AA154" i="7"/>
  <c r="I187" i="7"/>
  <c r="G181" i="7"/>
  <c r="I186" i="7"/>
  <c r="E183" i="7"/>
  <c r="G182" i="7" l="1"/>
  <c r="AC153" i="4"/>
  <c r="AA153" i="7"/>
  <c r="G183" i="7"/>
  <c r="F178" i="7"/>
  <c r="F177" i="7"/>
  <c r="E20" i="9"/>
  <c r="E184" i="7"/>
  <c r="G184" i="7" l="1"/>
  <c r="P188" i="7"/>
  <c r="Q188" i="7"/>
  <c r="Q166" i="7"/>
  <c r="Q195" i="4"/>
  <c r="Q166" i="5"/>
  <c r="J177" i="7"/>
  <c r="J178" i="7"/>
  <c r="E21" i="9"/>
  <c r="E185" i="7"/>
  <c r="I188" i="7" l="1"/>
  <c r="L178" i="7"/>
  <c r="L177" i="7"/>
  <c r="P189" i="7"/>
  <c r="I189" i="7" s="1"/>
  <c r="Q189" i="7"/>
  <c r="Q167" i="7"/>
  <c r="Q167" i="5"/>
  <c r="Q196" i="4"/>
  <c r="G185" i="7"/>
  <c r="E186" i="7"/>
  <c r="AC155" i="4" l="1"/>
  <c r="AA155" i="7"/>
  <c r="G186" i="7"/>
  <c r="AC156" i="4"/>
  <c r="AA156" i="7"/>
  <c r="E22" i="9"/>
  <c r="F179" i="7"/>
  <c r="E187" i="7"/>
  <c r="G187" i="7" l="1"/>
  <c r="P190" i="7"/>
  <c r="Q190" i="7"/>
  <c r="Q168" i="7"/>
  <c r="Q168" i="5"/>
  <c r="Q197" i="4"/>
  <c r="J179" i="7"/>
  <c r="E23" i="9"/>
  <c r="F180" i="7"/>
  <c r="E188" i="7"/>
  <c r="G188" i="7" l="1"/>
  <c r="I190" i="7"/>
  <c r="P191" i="7"/>
  <c r="Q191" i="7"/>
  <c r="Q169" i="7"/>
  <c r="Q169" i="5"/>
  <c r="Q198" i="4"/>
  <c r="J180" i="7"/>
  <c r="L179" i="7"/>
  <c r="E189" i="7"/>
  <c r="G189" i="7" l="1"/>
  <c r="I191" i="7"/>
  <c r="U195" i="7" s="1"/>
  <c r="AC157" i="4"/>
  <c r="AA157" i="7"/>
  <c r="L180" i="7"/>
  <c r="F182" i="7"/>
  <c r="G190" i="7"/>
  <c r="E190" i="7"/>
  <c r="U196" i="7" l="1"/>
  <c r="J182" i="7"/>
  <c r="AC158" i="4"/>
  <c r="AA158" i="7"/>
  <c r="E26" i="9"/>
  <c r="F181" i="7"/>
  <c r="E191" i="7"/>
  <c r="J181" i="7" l="1"/>
  <c r="L182" i="7"/>
  <c r="R195" i="7"/>
  <c r="R196" i="7"/>
  <c r="E24" i="9"/>
  <c r="G191" i="7"/>
  <c r="AC160" i="4" l="1"/>
  <c r="AA160" i="7"/>
  <c r="L181" i="7"/>
  <c r="F184" i="7"/>
  <c r="J184" i="7" l="1"/>
  <c r="AC159" i="4"/>
  <c r="AA159" i="7"/>
  <c r="L184" i="7" l="1"/>
  <c r="F183" i="7"/>
  <c r="F186" i="7"/>
  <c r="J186" i="7" l="1"/>
  <c r="J183" i="7"/>
  <c r="AC162" i="4"/>
  <c r="AA162" i="7"/>
  <c r="E28" i="9"/>
  <c r="L183" i="7" l="1"/>
  <c r="L186" i="7"/>
  <c r="AC164" i="4" l="1"/>
  <c r="AA164" i="7"/>
  <c r="AC161" i="4"/>
  <c r="AA161" i="7"/>
  <c r="F185" i="7"/>
  <c r="F188" i="7"/>
  <c r="J185" i="7" l="1"/>
  <c r="J188" i="7"/>
  <c r="L188" i="7" l="1"/>
  <c r="L185" i="7"/>
  <c r="F187" i="7"/>
  <c r="J187" i="7" l="1"/>
  <c r="AC163" i="4"/>
  <c r="AA163" i="7"/>
  <c r="AC166" i="4"/>
  <c r="AA166" i="7"/>
  <c r="L187" i="7" l="1"/>
  <c r="F190" i="7"/>
  <c r="J190" i="7" l="1"/>
  <c r="AC165" i="4"/>
  <c r="AA165" i="7"/>
  <c r="F189" i="7"/>
  <c r="J189" i="7" l="1"/>
  <c r="L190" i="7"/>
  <c r="AC168" i="4" l="1"/>
  <c r="AA168" i="7"/>
  <c r="L189" i="7"/>
  <c r="AC167" i="4" l="1"/>
  <c r="AA167" i="7"/>
  <c r="F191" i="7" l="1"/>
  <c r="S196" i="7" l="1"/>
  <c r="S195" i="7"/>
  <c r="J191" i="7"/>
  <c r="L191" i="7" l="1"/>
  <c r="O171" i="7"/>
  <c r="V195" i="7"/>
  <c r="Y194" i="7" s="1" a="1"/>
  <c r="V196" i="7"/>
  <c r="AA196" i="7" l="1"/>
  <c r="AA194" i="7"/>
  <c r="Z195" i="7"/>
  <c r="AA198" i="7"/>
  <c r="AA201" i="7"/>
  <c r="Y197" i="7"/>
  <c r="Z198" i="7"/>
  <c r="Y196" i="7"/>
  <c r="Z200" i="7"/>
  <c r="Y200" i="7"/>
  <c r="Y198" i="7"/>
  <c r="AA197" i="7"/>
  <c r="AA199" i="7"/>
  <c r="Z197" i="7"/>
  <c r="Z194" i="7"/>
  <c r="Z201" i="7"/>
  <c r="Y194" i="7"/>
  <c r="Y199" i="7"/>
  <c r="Y201" i="7"/>
  <c r="Z196" i="7"/>
  <c r="AA195" i="7"/>
  <c r="Z199" i="7"/>
  <c r="AA200" i="7"/>
  <c r="Y195" i="7"/>
  <c r="AC169" i="4"/>
  <c r="AA169" i="7"/>
  <c r="E9" i="7" l="1"/>
  <c r="E9" i="5"/>
  <c r="I9" i="7"/>
  <c r="I9" i="5"/>
  <c r="M9" i="7"/>
  <c r="M9" i="5"/>
  <c r="Q9" i="7"/>
  <c r="Q9" i="5"/>
  <c r="F9" i="7"/>
  <c r="F9" i="5"/>
  <c r="J9" i="7"/>
  <c r="J9" i="5"/>
  <c r="N9" i="7"/>
  <c r="N9" i="5"/>
  <c r="R9" i="7"/>
  <c r="R101" i="7" s="1"/>
  <c r="R9" i="5"/>
  <c r="R101" i="5" s="1"/>
  <c r="C9" i="7"/>
  <c r="C9" i="5"/>
  <c r="G9" i="7"/>
  <c r="G9" i="5"/>
  <c r="K9" i="7"/>
  <c r="K9" i="5"/>
  <c r="O9" i="7"/>
  <c r="O9" i="5"/>
  <c r="S9" i="7"/>
  <c r="S9" i="5"/>
  <c r="D9" i="7"/>
  <c r="D9" i="5"/>
  <c r="H9" i="7"/>
  <c r="H9" i="5"/>
  <c r="L9" i="7"/>
  <c r="L9" i="5"/>
  <c r="P9" i="7"/>
  <c r="P101" i="7" s="1"/>
  <c r="P9" i="5"/>
  <c r="P101" i="5" s="1"/>
  <c r="T9" i="7"/>
  <c r="T9" i="5"/>
  <c r="Q5" i="1" l="1"/>
  <c r="Q22" i="1"/>
  <c r="M22" i="1"/>
  <c r="M5" i="1"/>
  <c r="K5" i="1"/>
  <c r="K22" i="1"/>
  <c r="F22" i="1"/>
  <c r="F5" i="1"/>
  <c r="T216" i="5"/>
  <c r="T245" i="5" s="1"/>
  <c r="T276" i="5" s="1"/>
  <c r="T101" i="5"/>
  <c r="O55" i="5"/>
  <c r="L216" i="5"/>
  <c r="L245" i="5" s="1"/>
  <c r="L276" i="5" s="1"/>
  <c r="L101" i="5"/>
  <c r="D55" i="5"/>
  <c r="D216" i="5"/>
  <c r="D245" i="5" s="1"/>
  <c r="D276" i="5" s="1"/>
  <c r="D101" i="5"/>
  <c r="O101" i="5"/>
  <c r="O216" i="5"/>
  <c r="O245" i="5" s="1"/>
  <c r="O276" i="5" s="1"/>
  <c r="G101" i="5"/>
  <c r="R55" i="5"/>
  <c r="G216" i="5"/>
  <c r="G245" i="5" s="1"/>
  <c r="G276" i="5" s="1"/>
  <c r="J216" i="5"/>
  <c r="J245" i="5" s="1"/>
  <c r="J276" i="5" s="1"/>
  <c r="J101" i="5"/>
  <c r="K55" i="5"/>
  <c r="M55" i="5"/>
  <c r="Q101" i="5"/>
  <c r="J55" i="5"/>
  <c r="I216" i="5"/>
  <c r="I245" i="5" s="1"/>
  <c r="I276" i="5" s="1"/>
  <c r="I101" i="5"/>
  <c r="I5" i="1"/>
  <c r="I22" i="1"/>
  <c r="L22" i="1"/>
  <c r="L5" i="1"/>
  <c r="G22" i="1"/>
  <c r="G5" i="1"/>
  <c r="O39" i="1"/>
  <c r="O22" i="1"/>
  <c r="O5" i="1"/>
  <c r="O55" i="7"/>
  <c r="T101" i="7"/>
  <c r="T216" i="7"/>
  <c r="T245" i="7" s="1"/>
  <c r="T276" i="7" s="1"/>
  <c r="L216" i="7"/>
  <c r="L245" i="7" s="1"/>
  <c r="L276" i="7" s="1"/>
  <c r="L101" i="7"/>
  <c r="D101" i="7"/>
  <c r="D55" i="7"/>
  <c r="D216" i="7"/>
  <c r="D245" i="7" s="1"/>
  <c r="D276" i="7" s="1"/>
  <c r="O216" i="7"/>
  <c r="O245" i="7" s="1"/>
  <c r="O276" i="7" s="1"/>
  <c r="O101" i="7"/>
  <c r="G216" i="7"/>
  <c r="G245" i="7" s="1"/>
  <c r="G276" i="7" s="1"/>
  <c r="G101" i="7"/>
  <c r="R55" i="7"/>
  <c r="K55" i="7"/>
  <c r="J216" i="7"/>
  <c r="J245" i="7" s="1"/>
  <c r="J276" i="7" s="1"/>
  <c r="J101" i="7"/>
  <c r="Q101" i="7"/>
  <c r="M55" i="7"/>
  <c r="I101" i="7"/>
  <c r="J55" i="7"/>
  <c r="I216" i="7"/>
  <c r="I245" i="7" s="1"/>
  <c r="I276" i="7" s="1"/>
  <c r="E5" i="1"/>
  <c r="E22" i="1"/>
  <c r="H22" i="1"/>
  <c r="H5" i="1"/>
  <c r="N22" i="1"/>
  <c r="N5" i="1"/>
  <c r="I55" i="5"/>
  <c r="H216" i="5"/>
  <c r="H245" i="5" s="1"/>
  <c r="H276" i="5" s="1"/>
  <c r="H101" i="5"/>
  <c r="S216" i="5"/>
  <c r="S245" i="5" s="1"/>
  <c r="S276" i="5" s="1"/>
  <c r="S101" i="5"/>
  <c r="N55" i="5"/>
  <c r="K101" i="5"/>
  <c r="L55" i="5"/>
  <c r="K216" i="5"/>
  <c r="K245" i="5" s="1"/>
  <c r="K276" i="5" s="1"/>
  <c r="C101" i="5"/>
  <c r="C55" i="5"/>
  <c r="C216" i="5"/>
  <c r="C245" i="5" s="1"/>
  <c r="C276" i="5" s="1"/>
  <c r="N216" i="5"/>
  <c r="N245" i="5" s="1"/>
  <c r="N276" i="5" s="1"/>
  <c r="N101" i="5"/>
  <c r="F216" i="5"/>
  <c r="F245" i="5" s="1"/>
  <c r="F276" i="5" s="1"/>
  <c r="F101" i="5"/>
  <c r="F55" i="5"/>
  <c r="M216" i="5"/>
  <c r="M245" i="5" s="1"/>
  <c r="M276" i="5" s="1"/>
  <c r="M101" i="5"/>
  <c r="E216" i="5"/>
  <c r="E245" i="5" s="1"/>
  <c r="E276" i="5" s="1"/>
  <c r="E101" i="5"/>
  <c r="E55" i="5"/>
  <c r="P22" i="1"/>
  <c r="P5" i="1"/>
  <c r="D5" i="1"/>
  <c r="D22" i="1"/>
  <c r="J22" i="1"/>
  <c r="J5" i="1"/>
  <c r="I55" i="7"/>
  <c r="H216" i="7"/>
  <c r="H245" i="7" s="1"/>
  <c r="H276" i="7" s="1"/>
  <c r="H101" i="7"/>
  <c r="S216" i="7"/>
  <c r="S245" i="7" s="1"/>
  <c r="S276" i="7" s="1"/>
  <c r="S101" i="7"/>
  <c r="N55" i="7"/>
  <c r="K101" i="7"/>
  <c r="L55" i="7"/>
  <c r="K216" i="7"/>
  <c r="K245" i="7" s="1"/>
  <c r="K276" i="7" s="1"/>
  <c r="C216" i="7"/>
  <c r="C245" i="7" s="1"/>
  <c r="C276" i="7" s="1"/>
  <c r="C101" i="7"/>
  <c r="C55" i="7"/>
  <c r="N101" i="7"/>
  <c r="N216" i="7"/>
  <c r="N245" i="7" s="1"/>
  <c r="N276" i="7" s="1"/>
  <c r="F216" i="7"/>
  <c r="F245" i="7" s="1"/>
  <c r="F276" i="7" s="1"/>
  <c r="F55" i="7"/>
  <c r="F101" i="7"/>
  <c r="M216" i="7"/>
  <c r="M245" i="7" s="1"/>
  <c r="M276" i="7" s="1"/>
  <c r="M101" i="7"/>
  <c r="E216" i="7"/>
  <c r="E245" i="7" s="1"/>
  <c r="E276" i="7" s="1"/>
  <c r="E101" i="7"/>
  <c r="E55" i="7"/>
  <c r="Q39" i="1"/>
  <c r="E39" i="1"/>
  <c r="M39" i="1"/>
  <c r="H39" i="1"/>
  <c r="K39" i="1"/>
  <c r="J39" i="1"/>
  <c r="I39" i="1"/>
  <c r="P39" i="1"/>
  <c r="L39" i="1"/>
  <c r="D39" i="1"/>
  <c r="G39" i="1"/>
  <c r="N39" i="1"/>
  <c r="F39" i="1"/>
  <c r="M13" i="8" l="1"/>
  <c r="M21" i="8"/>
  <c r="M12" i="8"/>
  <c r="M17" i="8"/>
  <c r="M19" i="8"/>
  <c r="M15" i="8"/>
  <c r="N17" i="8"/>
  <c r="N16" i="8"/>
  <c r="N30" i="8"/>
  <c r="N21" i="8"/>
  <c r="N23" i="8"/>
  <c r="M28" i="8"/>
  <c r="M24" i="8"/>
  <c r="M29" i="8"/>
  <c r="N12" i="8"/>
  <c r="N28" i="8"/>
  <c r="N14" i="8"/>
  <c r="N19" i="8"/>
  <c r="N18" i="8"/>
  <c r="M14" i="8"/>
  <c r="M16" i="8"/>
  <c r="M11" i="8"/>
  <c r="M25" i="8"/>
  <c r="M10" i="8"/>
  <c r="M18" i="8"/>
  <c r="M22" i="8"/>
  <c r="N24" i="8"/>
  <c r="N10" i="8"/>
  <c r="N15" i="8"/>
  <c r="N13" i="8"/>
  <c r="M26" i="8"/>
  <c r="M30" i="8"/>
  <c r="M27" i="8"/>
  <c r="M23" i="8"/>
  <c r="M20" i="8"/>
  <c r="N22" i="8"/>
  <c r="N20" i="8"/>
  <c r="N26" i="8"/>
  <c r="N11" i="8"/>
  <c r="N25" i="8"/>
  <c r="N27" i="8"/>
  <c r="N29" i="8"/>
  <c r="N11" i="7" l="1"/>
  <c r="N11" i="5"/>
  <c r="N33" i="4"/>
  <c r="M26" i="7"/>
  <c r="M26" i="5"/>
  <c r="M48" i="4"/>
  <c r="M22" i="7"/>
  <c r="M44" i="4"/>
  <c r="M22" i="5"/>
  <c r="M18" i="7"/>
  <c r="M18" i="5"/>
  <c r="M40" i="4"/>
  <c r="N18" i="7"/>
  <c r="N18" i="5"/>
  <c r="N40" i="4"/>
  <c r="N19" i="7"/>
  <c r="N19" i="5"/>
  <c r="N41" i="4"/>
  <c r="N23" i="7"/>
  <c r="N23" i="5"/>
  <c r="N45" i="4"/>
  <c r="N21" i="7"/>
  <c r="N43" i="4"/>
  <c r="N21" i="5"/>
  <c r="N30" i="7"/>
  <c r="N30" i="5"/>
  <c r="N53" i="5" s="1"/>
  <c r="N52" i="4"/>
  <c r="M17" i="7"/>
  <c r="M17" i="5"/>
  <c r="M39" i="4"/>
  <c r="N25" i="7"/>
  <c r="N25" i="5"/>
  <c r="N47" i="4"/>
  <c r="M30" i="7"/>
  <c r="M52" i="4"/>
  <c r="M30" i="5"/>
  <c r="N13" i="7"/>
  <c r="N13" i="5"/>
  <c r="N35" i="4"/>
  <c r="N10" i="7"/>
  <c r="N10" i="5"/>
  <c r="N32" i="4"/>
  <c r="N24" i="7"/>
  <c r="N24" i="5"/>
  <c r="N46" i="4"/>
  <c r="M10" i="7"/>
  <c r="M10" i="5"/>
  <c r="M32" i="4"/>
  <c r="M16" i="7"/>
  <c r="M16" i="5"/>
  <c r="M38" i="4"/>
  <c r="N28" i="7"/>
  <c r="N50" i="4"/>
  <c r="N28" i="5"/>
  <c r="M28" i="7"/>
  <c r="M28" i="5"/>
  <c r="M50" i="4"/>
  <c r="N17" i="7"/>
  <c r="N17" i="5"/>
  <c r="N39" i="4"/>
  <c r="M15" i="7"/>
  <c r="M37" i="4"/>
  <c r="M15" i="5"/>
  <c r="N29" i="7"/>
  <c r="N29" i="5"/>
  <c r="N51" i="4"/>
  <c r="N20" i="7"/>
  <c r="N42" i="4"/>
  <c r="N20" i="5"/>
  <c r="N22" i="7"/>
  <c r="N22" i="5"/>
  <c r="N44" i="4"/>
  <c r="M27" i="7"/>
  <c r="M49" i="4"/>
  <c r="M27" i="5"/>
  <c r="N15" i="7"/>
  <c r="N15" i="5"/>
  <c r="N37" i="4"/>
  <c r="N14" i="7"/>
  <c r="N14" i="5"/>
  <c r="N36" i="4"/>
  <c r="M19" i="7"/>
  <c r="M19" i="5"/>
  <c r="M41" i="4"/>
  <c r="M12" i="7"/>
  <c r="M12" i="5"/>
  <c r="M34" i="4"/>
  <c r="M21" i="7"/>
  <c r="M21" i="5"/>
  <c r="M43" i="4"/>
  <c r="M13" i="7"/>
  <c r="M13" i="5"/>
  <c r="M35" i="4"/>
  <c r="N27" i="7"/>
  <c r="N27" i="5"/>
  <c r="N49" i="4"/>
  <c r="N26" i="7"/>
  <c r="N48" i="4"/>
  <c r="N26" i="5"/>
  <c r="M20" i="7"/>
  <c r="M20" i="5"/>
  <c r="M42" i="4"/>
  <c r="M23" i="7"/>
  <c r="M23" i="5"/>
  <c r="M45" i="4"/>
  <c r="M25" i="7"/>
  <c r="M25" i="5"/>
  <c r="M47" i="4"/>
  <c r="M11" i="7"/>
  <c r="M11" i="5"/>
  <c r="M33" i="4"/>
  <c r="M14" i="7"/>
  <c r="M14" i="5"/>
  <c r="M36" i="4"/>
  <c r="N12" i="7"/>
  <c r="N12" i="5"/>
  <c r="N34" i="4"/>
  <c r="M29" i="7"/>
  <c r="M29" i="5"/>
  <c r="M51" i="4"/>
  <c r="M24" i="7"/>
  <c r="M46" i="4"/>
  <c r="M24" i="5"/>
  <c r="N16" i="7"/>
  <c r="N16" i="5"/>
  <c r="N38" i="4"/>
  <c r="O10" i="8"/>
  <c r="O15" i="8"/>
  <c r="O28" i="8"/>
  <c r="O25" i="8"/>
  <c r="O13" i="8"/>
  <c r="O24" i="8"/>
  <c r="O11" i="8"/>
  <c r="O19" i="8"/>
  <c r="O21" i="8"/>
  <c r="O20" i="8"/>
  <c r="O12" i="8"/>
  <c r="O26" i="8"/>
  <c r="O14" i="8"/>
  <c r="O29" i="8"/>
  <c r="O22" i="8"/>
  <c r="O17" i="8"/>
  <c r="M112" i="8"/>
  <c r="M109" i="8"/>
  <c r="M108" i="8"/>
  <c r="M121" i="8"/>
  <c r="M114" i="8"/>
  <c r="M106" i="8"/>
  <c r="M116" i="8"/>
  <c r="M120" i="8"/>
  <c r="M104" i="8"/>
  <c r="M105" i="8"/>
  <c r="O18" i="8"/>
  <c r="O16" i="8"/>
  <c r="O27" i="8"/>
  <c r="M115" i="8"/>
  <c r="M119" i="8"/>
  <c r="M111" i="8"/>
  <c r="M110" i="8"/>
  <c r="M118" i="8"/>
  <c r="M107" i="8"/>
  <c r="O23" i="8"/>
  <c r="O30" i="8"/>
  <c r="M117" i="8"/>
  <c r="M103" i="8"/>
  <c r="M122" i="8"/>
  <c r="M113" i="8"/>
  <c r="M113" i="7" l="1"/>
  <c r="M113" i="5"/>
  <c r="M135" i="4"/>
  <c r="M103" i="7"/>
  <c r="M103" i="5"/>
  <c r="M125" i="4"/>
  <c r="M117" i="7"/>
  <c r="M117" i="5"/>
  <c r="M139" i="4"/>
  <c r="O23" i="7"/>
  <c r="O23" i="5"/>
  <c r="O45" i="4"/>
  <c r="M110" i="7"/>
  <c r="M110" i="5"/>
  <c r="M132" i="4"/>
  <c r="O16" i="7"/>
  <c r="O16" i="5"/>
  <c r="O38" i="4"/>
  <c r="M105" i="7"/>
  <c r="M105" i="5"/>
  <c r="M127" i="4"/>
  <c r="O22" i="7"/>
  <c r="O22" i="5"/>
  <c r="O44" i="4"/>
  <c r="O20" i="7"/>
  <c r="O20" i="5"/>
  <c r="O42" i="4"/>
  <c r="O11" i="7"/>
  <c r="O11" i="5"/>
  <c r="O33" i="4"/>
  <c r="O13" i="7"/>
  <c r="O13" i="5"/>
  <c r="O35" i="4"/>
  <c r="O10" i="7"/>
  <c r="O10" i="5"/>
  <c r="O32" i="4"/>
  <c r="K154" i="7"/>
  <c r="K154" i="5"/>
  <c r="K183" i="4"/>
  <c r="K164" i="7"/>
  <c r="K164" i="5"/>
  <c r="K193" i="4"/>
  <c r="K149" i="7"/>
  <c r="K149" i="5"/>
  <c r="K178" i="4"/>
  <c r="K156" i="7"/>
  <c r="K156" i="5"/>
  <c r="K185" i="4"/>
  <c r="K166" i="7"/>
  <c r="K195" i="4"/>
  <c r="K166" i="5"/>
  <c r="K162" i="7"/>
  <c r="K191" i="4"/>
  <c r="K162" i="5"/>
  <c r="K155" i="7"/>
  <c r="K184" i="4"/>
  <c r="K155" i="5"/>
  <c r="M120" i="7"/>
  <c r="M120" i="5"/>
  <c r="M142" i="4"/>
  <c r="K168" i="7"/>
  <c r="K168" i="5"/>
  <c r="K197" i="4"/>
  <c r="K160" i="7"/>
  <c r="K160" i="5"/>
  <c r="K189" i="4"/>
  <c r="K153" i="7"/>
  <c r="K153" i="5"/>
  <c r="K182" i="4"/>
  <c r="K163" i="7"/>
  <c r="K163" i="5"/>
  <c r="K192" i="4"/>
  <c r="K159" i="7"/>
  <c r="K159" i="5"/>
  <c r="K188" i="4"/>
  <c r="M115" i="7"/>
  <c r="M115" i="5"/>
  <c r="M137" i="4"/>
  <c r="O14" i="7"/>
  <c r="O36" i="4"/>
  <c r="O14" i="5"/>
  <c r="O25" i="7"/>
  <c r="O25" i="5"/>
  <c r="O47" i="4"/>
  <c r="M104" i="7"/>
  <c r="M104" i="5"/>
  <c r="M126" i="4"/>
  <c r="M116" i="7"/>
  <c r="M138" i="4"/>
  <c r="M116" i="5"/>
  <c r="M106" i="7"/>
  <c r="M106" i="5"/>
  <c r="M128" i="4"/>
  <c r="O12" i="7"/>
  <c r="O12" i="5"/>
  <c r="O34" i="4"/>
  <c r="O21" i="7"/>
  <c r="O21" i="5"/>
  <c r="O43" i="4"/>
  <c r="O28" i="7"/>
  <c r="O28" i="5"/>
  <c r="O50" i="4"/>
  <c r="K165" i="7"/>
  <c r="K165" i="5"/>
  <c r="K194" i="4"/>
  <c r="K157" i="7"/>
  <c r="K157" i="5"/>
  <c r="K186" i="4"/>
  <c r="K167" i="7"/>
  <c r="K196" i="4"/>
  <c r="K167" i="5"/>
  <c r="K150" i="7"/>
  <c r="K179" i="4"/>
  <c r="K150" i="5"/>
  <c r="M108" i="7"/>
  <c r="M108" i="5"/>
  <c r="M130" i="4"/>
  <c r="M112" i="7"/>
  <c r="M112" i="5"/>
  <c r="M134" i="4"/>
  <c r="O17" i="7"/>
  <c r="O17" i="5"/>
  <c r="O39" i="4"/>
  <c r="M122" i="7"/>
  <c r="M122" i="5"/>
  <c r="M144" i="4"/>
  <c r="M118" i="7"/>
  <c r="M118" i="5"/>
  <c r="M140" i="4"/>
  <c r="M111" i="7"/>
  <c r="M111" i="5"/>
  <c r="M133" i="4"/>
  <c r="O18" i="7"/>
  <c r="O18" i="5"/>
  <c r="O40" i="4"/>
  <c r="O29" i="7"/>
  <c r="O29" i="5"/>
  <c r="O51" i="4"/>
  <c r="O30" i="7"/>
  <c r="O30" i="5"/>
  <c r="O52" i="4"/>
  <c r="M107" i="7"/>
  <c r="M107" i="5"/>
  <c r="M129" i="4"/>
  <c r="M119" i="7"/>
  <c r="M119" i="5"/>
  <c r="M141" i="4"/>
  <c r="O27" i="7"/>
  <c r="O27" i="5"/>
  <c r="O49" i="4"/>
  <c r="M114" i="7"/>
  <c r="M114" i="5"/>
  <c r="M136" i="4"/>
  <c r="M121" i="7"/>
  <c r="M121" i="5"/>
  <c r="M143" i="4"/>
  <c r="M109" i="7"/>
  <c r="M109" i="5"/>
  <c r="M131" i="4"/>
  <c r="O26" i="7"/>
  <c r="O26" i="5"/>
  <c r="O48" i="4"/>
  <c r="O19" i="7"/>
  <c r="O19" i="5"/>
  <c r="O41" i="4"/>
  <c r="O24" i="7"/>
  <c r="O24" i="5"/>
  <c r="O46" i="4"/>
  <c r="O15" i="7"/>
  <c r="O15" i="5"/>
  <c r="O37" i="4"/>
  <c r="K169" i="7"/>
  <c r="K169" i="5"/>
  <c r="K198" i="4"/>
  <c r="K151" i="7"/>
  <c r="K151" i="5"/>
  <c r="K180" i="4"/>
  <c r="K161" i="7"/>
  <c r="K161" i="5"/>
  <c r="K190" i="4"/>
  <c r="K152" i="7"/>
  <c r="K152" i="5"/>
  <c r="K181" i="4"/>
  <c r="K158" i="7"/>
  <c r="K158" i="5"/>
  <c r="K187" i="4"/>
  <c r="E149" i="7" l="1"/>
  <c r="E193" i="7" s="1"/>
  <c r="E149" i="5"/>
  <c r="E193" i="5" s="1"/>
  <c r="E178" i="4"/>
  <c r="E150" i="8"/>
  <c r="E172" i="8" s="1"/>
  <c r="E149" i="8"/>
  <c r="E171" i="8" s="1"/>
  <c r="F150" i="8"/>
  <c r="F172" i="8" s="1"/>
  <c r="F149" i="8"/>
  <c r="F171" i="8" s="1"/>
  <c r="B36" i="8" l="1"/>
  <c r="B111" i="8"/>
  <c r="B104" i="8"/>
  <c r="P118" i="8"/>
  <c r="P103" i="8"/>
  <c r="B114" i="8"/>
  <c r="P109" i="8"/>
  <c r="P111" i="8"/>
  <c r="B102" i="8"/>
  <c r="P106" i="8"/>
  <c r="B40" i="8"/>
  <c r="B116" i="8"/>
  <c r="B34" i="8"/>
  <c r="B38" i="8"/>
  <c r="B49" i="8"/>
  <c r="B110" i="8"/>
  <c r="B105" i="8"/>
  <c r="B118" i="8"/>
  <c r="B113" i="8"/>
  <c r="P104" i="8"/>
  <c r="B44" i="8"/>
  <c r="B121" i="8"/>
  <c r="B45" i="8"/>
  <c r="B52" i="8"/>
  <c r="P105" i="8"/>
  <c r="B112" i="8"/>
  <c r="P117" i="8"/>
  <c r="P110" i="8"/>
  <c r="B108" i="8"/>
  <c r="B106" i="8"/>
  <c r="P114" i="8"/>
  <c r="B33" i="8"/>
  <c r="P102" i="8"/>
  <c r="B43" i="8"/>
  <c r="B47" i="8"/>
  <c r="P113" i="8"/>
  <c r="P107" i="8"/>
  <c r="B117" i="8"/>
  <c r="B48" i="8"/>
  <c r="P119" i="8"/>
  <c r="P122" i="8"/>
  <c r="B119" i="8"/>
  <c r="B41" i="8"/>
  <c r="P108" i="8"/>
  <c r="B107" i="8"/>
  <c r="B50" i="8"/>
  <c r="B32" i="8"/>
  <c r="B103" i="8"/>
  <c r="M102" i="8"/>
  <c r="P120" i="8"/>
  <c r="B42" i="8"/>
  <c r="B120" i="8"/>
  <c r="P115" i="8"/>
  <c r="P112" i="8"/>
  <c r="B35" i="8"/>
  <c r="P121" i="8"/>
  <c r="B46" i="8"/>
  <c r="B39" i="8"/>
  <c r="B51" i="8"/>
  <c r="B122" i="8"/>
  <c r="P116" i="8"/>
  <c r="B115" i="8"/>
  <c r="B109" i="8"/>
  <c r="B37" i="8"/>
  <c r="H150" i="8"/>
  <c r="H172" i="8" s="1"/>
  <c r="J157" i="8"/>
  <c r="J179" i="8" s="1"/>
  <c r="J158" i="8"/>
  <c r="J180" i="8" s="1"/>
  <c r="J169" i="8"/>
  <c r="J191" i="8" s="1"/>
  <c r="J165" i="8"/>
  <c r="J187" i="8" s="1"/>
  <c r="J164" i="8"/>
  <c r="J186" i="8" s="1"/>
  <c r="J156" i="8"/>
  <c r="J178" i="8" s="1"/>
  <c r="J166" i="8"/>
  <c r="J188" i="8" s="1"/>
  <c r="J152" i="8"/>
  <c r="J174" i="8" s="1"/>
  <c r="H151" i="8"/>
  <c r="H173" i="8" s="1"/>
  <c r="H149" i="8"/>
  <c r="J155" i="8"/>
  <c r="J177" i="8" s="1"/>
  <c r="J168" i="8"/>
  <c r="J190" i="8" s="1"/>
  <c r="J151" i="8"/>
  <c r="J173" i="8" s="1"/>
  <c r="J150" i="8"/>
  <c r="J172" i="8" s="1"/>
  <c r="J167" i="8"/>
  <c r="J189" i="8" s="1"/>
  <c r="J154" i="8"/>
  <c r="J176" i="8" s="1"/>
  <c r="J160" i="8"/>
  <c r="J182" i="8" s="1"/>
  <c r="J163" i="8"/>
  <c r="J185" i="8" s="1"/>
  <c r="J149" i="8"/>
  <c r="J159" i="8"/>
  <c r="J181" i="8" s="1"/>
  <c r="J153" i="8"/>
  <c r="J175" i="8" s="1"/>
  <c r="J161" i="8"/>
  <c r="J183" i="8" s="1"/>
  <c r="J162" i="8"/>
  <c r="J184" i="8" s="1"/>
  <c r="B65" i="7"/>
  <c r="B65" i="5"/>
  <c r="B87" i="4"/>
  <c r="B76" i="7"/>
  <c r="B76" i="5"/>
  <c r="B98" i="4"/>
  <c r="B14" i="7"/>
  <c r="B14" i="5"/>
  <c r="B36" i="4"/>
  <c r="B111" i="7"/>
  <c r="B111" i="5"/>
  <c r="B133" i="4"/>
  <c r="B104" i="7"/>
  <c r="B104" i="5"/>
  <c r="B126" i="4"/>
  <c r="B72" i="7"/>
  <c r="B72" i="5"/>
  <c r="B94" i="4"/>
  <c r="P118" i="7"/>
  <c r="P118" i="5"/>
  <c r="P140" i="4"/>
  <c r="P103" i="7"/>
  <c r="P103" i="5"/>
  <c r="P125" i="4"/>
  <c r="B114" i="7"/>
  <c r="B114" i="5"/>
  <c r="B136" i="4"/>
  <c r="B56" i="7"/>
  <c r="B78" i="4"/>
  <c r="B56" i="5"/>
  <c r="P109" i="7"/>
  <c r="P109" i="5"/>
  <c r="P131" i="4"/>
  <c r="P111" i="7"/>
  <c r="P111" i="5"/>
  <c r="P133" i="4"/>
  <c r="B102" i="7"/>
  <c r="B102" i="5"/>
  <c r="B124" i="4"/>
  <c r="P106" i="7"/>
  <c r="P106" i="5"/>
  <c r="P128" i="4"/>
  <c r="B18" i="7"/>
  <c r="B18" i="5"/>
  <c r="B40" i="4"/>
  <c r="B116" i="7"/>
  <c r="B116" i="5"/>
  <c r="B138" i="4"/>
  <c r="B73" i="7"/>
  <c r="B73" i="5"/>
  <c r="B95" i="4"/>
  <c r="B12" i="7"/>
  <c r="B12" i="5"/>
  <c r="B34" i="4"/>
  <c r="B71" i="7"/>
  <c r="B71" i="5"/>
  <c r="B93" i="4"/>
  <c r="B16" i="7"/>
  <c r="B16" i="5"/>
  <c r="B38" i="4"/>
  <c r="B27" i="7"/>
  <c r="B27" i="5"/>
  <c r="B49" i="4"/>
  <c r="B110" i="7"/>
  <c r="B110" i="5"/>
  <c r="B132" i="4"/>
  <c r="B74" i="7"/>
  <c r="B74" i="5"/>
  <c r="B96" i="4"/>
  <c r="B105" i="7"/>
  <c r="B105" i="5"/>
  <c r="B127" i="4"/>
  <c r="B118" i="7"/>
  <c r="B118" i="5"/>
  <c r="B140" i="4"/>
  <c r="B62" i="7"/>
  <c r="B62" i="5"/>
  <c r="B84" i="4"/>
  <c r="B113" i="7"/>
  <c r="B113" i="5"/>
  <c r="B135" i="4"/>
  <c r="P104" i="7"/>
  <c r="P104" i="5"/>
  <c r="P126" i="4"/>
  <c r="B22" i="7"/>
  <c r="B22" i="5"/>
  <c r="B44" i="4"/>
  <c r="B63" i="7"/>
  <c r="B63" i="5"/>
  <c r="B85" i="4"/>
  <c r="B121" i="7"/>
  <c r="B121" i="5"/>
  <c r="B143" i="4"/>
  <c r="B23" i="7"/>
  <c r="B23" i="5"/>
  <c r="B45" i="4"/>
  <c r="B30" i="7"/>
  <c r="B30" i="5"/>
  <c r="B52" i="4"/>
  <c r="B58" i="7"/>
  <c r="B58" i="5"/>
  <c r="B80" i="4"/>
  <c r="P105" i="7"/>
  <c r="P105" i="5"/>
  <c r="P127" i="4"/>
  <c r="B112" i="7"/>
  <c r="B112" i="5"/>
  <c r="B134" i="4"/>
  <c r="P117" i="7"/>
  <c r="P117" i="5"/>
  <c r="P139" i="4"/>
  <c r="P110" i="7"/>
  <c r="P110" i="5"/>
  <c r="P132" i="4"/>
  <c r="B108" i="7"/>
  <c r="B108" i="5"/>
  <c r="B130" i="4"/>
  <c r="B106" i="7"/>
  <c r="B106" i="5"/>
  <c r="B128" i="4"/>
  <c r="P114" i="7"/>
  <c r="P114" i="5"/>
  <c r="P136" i="4"/>
  <c r="B11" i="7"/>
  <c r="B11" i="5"/>
  <c r="B33" i="4"/>
  <c r="P102" i="7"/>
  <c r="P102" i="5"/>
  <c r="P124" i="4"/>
  <c r="B70" i="7"/>
  <c r="B70" i="5"/>
  <c r="B92" i="4"/>
  <c r="B21" i="7"/>
  <c r="B43" i="4"/>
  <c r="B21" i="5"/>
  <c r="B25" i="7"/>
  <c r="B25" i="5"/>
  <c r="B47" i="4"/>
  <c r="B69" i="7"/>
  <c r="B69" i="5"/>
  <c r="B91" i="4"/>
  <c r="B61" i="7"/>
  <c r="B61" i="5"/>
  <c r="B83" i="4"/>
  <c r="P113" i="7"/>
  <c r="P113" i="5"/>
  <c r="P135" i="4"/>
  <c r="B75" i="7"/>
  <c r="B75" i="5"/>
  <c r="B97" i="4"/>
  <c r="P107" i="7"/>
  <c r="P107" i="5"/>
  <c r="P129" i="4"/>
  <c r="B117" i="7"/>
  <c r="B117" i="5"/>
  <c r="B139" i="4"/>
  <c r="B26" i="7"/>
  <c r="B26" i="5"/>
  <c r="B48" i="4"/>
  <c r="P119" i="7"/>
  <c r="P119" i="5"/>
  <c r="P141" i="4"/>
  <c r="P122" i="7"/>
  <c r="P122" i="5"/>
  <c r="P144" i="4"/>
  <c r="B119" i="7"/>
  <c r="B119" i="5"/>
  <c r="B141" i="4"/>
  <c r="B57" i="7"/>
  <c r="B57" i="5"/>
  <c r="B79" i="4"/>
  <c r="B19" i="7"/>
  <c r="B19" i="5"/>
  <c r="B41" i="4"/>
  <c r="P108" i="7"/>
  <c r="P108" i="5"/>
  <c r="P130" i="4"/>
  <c r="B68" i="7"/>
  <c r="B68" i="5"/>
  <c r="B90" i="4"/>
  <c r="B107" i="7"/>
  <c r="B107" i="5"/>
  <c r="B129" i="4"/>
  <c r="B28" i="7"/>
  <c r="B28" i="5"/>
  <c r="B50" i="4"/>
  <c r="B10" i="7"/>
  <c r="B10" i="5"/>
  <c r="B32" i="4"/>
  <c r="B103" i="7"/>
  <c r="B103" i="5"/>
  <c r="B125" i="4"/>
  <c r="M102" i="7"/>
  <c r="M102" i="5"/>
  <c r="M124" i="4"/>
  <c r="P120" i="7"/>
  <c r="P120" i="5"/>
  <c r="P142" i="4"/>
  <c r="B20" i="7"/>
  <c r="B20" i="5"/>
  <c r="B42" i="4"/>
  <c r="B64" i="7"/>
  <c r="B64" i="5"/>
  <c r="B86" i="4"/>
  <c r="B120" i="7"/>
  <c r="B120" i="5"/>
  <c r="B142" i="4"/>
  <c r="P115" i="7"/>
  <c r="P115" i="5"/>
  <c r="P137" i="4"/>
  <c r="P112" i="7"/>
  <c r="P112" i="5"/>
  <c r="P134" i="4"/>
  <c r="B13" i="7"/>
  <c r="B13" i="5"/>
  <c r="B35" i="4"/>
  <c r="P121" i="7"/>
  <c r="P121" i="5"/>
  <c r="P143" i="4"/>
  <c r="B24" i="7"/>
  <c r="B24" i="5"/>
  <c r="B46" i="4"/>
  <c r="B59" i="7"/>
  <c r="B59" i="5"/>
  <c r="B81" i="4"/>
  <c r="B17" i="7"/>
  <c r="B17" i="5"/>
  <c r="B39" i="4"/>
  <c r="B29" i="7"/>
  <c r="B29" i="5"/>
  <c r="B51" i="4"/>
  <c r="B122" i="7"/>
  <c r="B122" i="5"/>
  <c r="B144" i="4"/>
  <c r="B60" i="7"/>
  <c r="B82" i="4"/>
  <c r="B60" i="5"/>
  <c r="P116" i="7"/>
  <c r="P116" i="5"/>
  <c r="P138" i="4"/>
  <c r="B66" i="7"/>
  <c r="B66" i="5"/>
  <c r="B88" i="4"/>
  <c r="B67" i="7"/>
  <c r="B67" i="5"/>
  <c r="B89" i="4"/>
  <c r="B115" i="7"/>
  <c r="B115" i="5"/>
  <c r="B137" i="4"/>
  <c r="B109" i="7"/>
  <c r="B109" i="5"/>
  <c r="B131" i="4"/>
  <c r="B15" i="7"/>
  <c r="B15" i="5"/>
  <c r="B37" i="4"/>
  <c r="F149" i="7"/>
  <c r="F193" i="7" s="1"/>
  <c r="F149" i="5"/>
  <c r="F193" i="5" s="1"/>
  <c r="F178" i="4"/>
  <c r="G150" i="7"/>
  <c r="G194" i="7" s="1"/>
  <c r="G150" i="5"/>
  <c r="G194" i="5" s="1"/>
  <c r="G179" i="4"/>
  <c r="G209" i="4" s="1"/>
  <c r="E208" i="4"/>
  <c r="E150" i="7"/>
  <c r="E194" i="7" s="1"/>
  <c r="E150" i="5"/>
  <c r="E194" i="5" s="1"/>
  <c r="E179" i="4"/>
  <c r="E209" i="4" s="1"/>
  <c r="F150" i="7"/>
  <c r="F194" i="7" s="1"/>
  <c r="F150" i="5"/>
  <c r="F194" i="5" s="1"/>
  <c r="F179" i="4"/>
  <c r="F209" i="4" s="1"/>
  <c r="G149" i="7"/>
  <c r="G193" i="7" s="1"/>
  <c r="G178" i="4"/>
  <c r="G208" i="4" s="1"/>
  <c r="G149" i="5"/>
  <c r="G193" i="5" s="1"/>
  <c r="G151" i="7"/>
  <c r="G195" i="7" s="1"/>
  <c r="G180" i="4"/>
  <c r="G210" i="4" s="1"/>
  <c r="G151" i="5"/>
  <c r="G195" i="5" s="1"/>
  <c r="R102" i="8"/>
  <c r="R121" i="8"/>
  <c r="T118" i="8"/>
  <c r="S116" i="8"/>
  <c r="R114" i="8"/>
  <c r="T111" i="8"/>
  <c r="S109" i="8"/>
  <c r="R107" i="8"/>
  <c r="T104" i="8"/>
  <c r="S102" i="8"/>
  <c r="S121" i="8"/>
  <c r="R119" i="8"/>
  <c r="T116" i="8"/>
  <c r="S114" i="8"/>
  <c r="R112" i="8"/>
  <c r="T109" i="8"/>
  <c r="S107" i="8"/>
  <c r="R105" i="8"/>
  <c r="T102" i="8"/>
  <c r="T121" i="8"/>
  <c r="S119" i="8"/>
  <c r="R117" i="8"/>
  <c r="T114" i="8"/>
  <c r="S112" i="8"/>
  <c r="R110" i="8"/>
  <c r="T107" i="8"/>
  <c r="S105" i="8"/>
  <c r="R103" i="8"/>
  <c r="R122" i="8"/>
  <c r="T119" i="8"/>
  <c r="S117" i="8"/>
  <c r="R115" i="8"/>
  <c r="T112" i="8"/>
  <c r="S110" i="8"/>
  <c r="R108" i="8"/>
  <c r="T105" i="8"/>
  <c r="S103" i="8"/>
  <c r="S122" i="8"/>
  <c r="R120" i="8"/>
  <c r="T117" i="8"/>
  <c r="S115" i="8"/>
  <c r="R113" i="8"/>
  <c r="T110" i="8"/>
  <c r="S108" i="8"/>
  <c r="R106" i="8"/>
  <c r="T103" i="8"/>
  <c r="T122" i="8"/>
  <c r="S120" i="8"/>
  <c r="R118" i="8"/>
  <c r="T115" i="8"/>
  <c r="S113" i="8"/>
  <c r="R111" i="8"/>
  <c r="T108" i="8"/>
  <c r="S106" i="8"/>
  <c r="R104" i="8"/>
  <c r="T120" i="8"/>
  <c r="S118" i="8"/>
  <c r="R116" i="8"/>
  <c r="T113" i="8"/>
  <c r="S111" i="8"/>
  <c r="R109" i="8"/>
  <c r="T106" i="8"/>
  <c r="S104" i="8"/>
  <c r="Q103" i="8"/>
  <c r="Q121" i="8"/>
  <c r="Q116" i="8"/>
  <c r="Q111" i="8"/>
  <c r="Q118" i="8"/>
  <c r="Q119" i="8"/>
  <c r="Q110" i="8"/>
  <c r="Q109" i="8"/>
  <c r="Q104" i="8"/>
  <c r="Q122" i="8"/>
  <c r="Q117" i="8"/>
  <c r="Q112" i="8"/>
  <c r="Q107" i="8"/>
  <c r="Q120" i="8"/>
  <c r="Q115" i="8"/>
  <c r="Q106" i="8"/>
  <c r="Q105" i="8"/>
  <c r="Q114" i="8"/>
  <c r="Q113" i="8"/>
  <c r="Q108" i="8"/>
  <c r="Q102" i="8"/>
  <c r="D102" i="8"/>
  <c r="D110" i="8"/>
  <c r="D118" i="8"/>
  <c r="E102" i="8"/>
  <c r="E110" i="8"/>
  <c r="E118" i="8"/>
  <c r="K107" i="8"/>
  <c r="J118" i="8"/>
  <c r="K110" i="8"/>
  <c r="F120" i="8"/>
  <c r="G113" i="8"/>
  <c r="H102" i="8"/>
  <c r="H110" i="8"/>
  <c r="H118" i="8"/>
  <c r="I102" i="8"/>
  <c r="I110" i="8"/>
  <c r="I118" i="8"/>
  <c r="G108" i="8"/>
  <c r="J119" i="8"/>
  <c r="K111" i="8"/>
  <c r="K120" i="8"/>
  <c r="G114" i="8"/>
  <c r="D103" i="8"/>
  <c r="D111" i="8"/>
  <c r="D119" i="8"/>
  <c r="E103" i="8"/>
  <c r="E111" i="8"/>
  <c r="E119" i="8"/>
  <c r="K108" i="8"/>
  <c r="I120" i="8"/>
  <c r="K112" i="8"/>
  <c r="F103" i="8"/>
  <c r="I121" i="8"/>
  <c r="G115" i="8"/>
  <c r="H103" i="8"/>
  <c r="H111" i="8"/>
  <c r="H119" i="8"/>
  <c r="I103" i="8"/>
  <c r="I111" i="8"/>
  <c r="I119" i="8"/>
  <c r="F102" i="8"/>
  <c r="F121" i="8"/>
  <c r="K113" i="8"/>
  <c r="F105" i="8"/>
  <c r="F122" i="8"/>
  <c r="G117" i="8"/>
  <c r="D104" i="8"/>
  <c r="D112" i="8"/>
  <c r="D120" i="8"/>
  <c r="E104" i="8"/>
  <c r="E112" i="8"/>
  <c r="E120" i="8"/>
  <c r="F104" i="8"/>
  <c r="K121" i="8"/>
  <c r="K114" i="8"/>
  <c r="F107" i="8"/>
  <c r="K122" i="8"/>
  <c r="G118" i="8"/>
  <c r="H104" i="8"/>
  <c r="H112" i="8"/>
  <c r="H120" i="8"/>
  <c r="I104" i="8"/>
  <c r="I112" i="8"/>
  <c r="G102" i="8"/>
  <c r="F106" i="8"/>
  <c r="I122" i="8"/>
  <c r="K115" i="8"/>
  <c r="F109" i="8"/>
  <c r="G119" i="8"/>
  <c r="D105" i="8"/>
  <c r="D113" i="8"/>
  <c r="D121" i="8"/>
  <c r="E105" i="8"/>
  <c r="E113" i="8"/>
  <c r="K102" i="8"/>
  <c r="F108" i="8"/>
  <c r="K116" i="8"/>
  <c r="F110" i="8"/>
  <c r="G120" i="8"/>
  <c r="H105" i="8"/>
  <c r="H113" i="8"/>
  <c r="H121" i="8"/>
  <c r="I105" i="8"/>
  <c r="I113" i="8"/>
  <c r="G103" i="8"/>
  <c r="J109" i="8"/>
  <c r="K117" i="8"/>
  <c r="F111" i="8"/>
  <c r="E121" i="8"/>
  <c r="D106" i="8"/>
  <c r="D114" i="8"/>
  <c r="D122" i="8"/>
  <c r="E106" i="8"/>
  <c r="E114" i="8"/>
  <c r="K103" i="8"/>
  <c r="J110" i="8"/>
  <c r="K118" i="8"/>
  <c r="F112" i="8"/>
  <c r="J121" i="8"/>
  <c r="H106" i="8"/>
  <c r="H114" i="8"/>
  <c r="H122" i="8"/>
  <c r="I106" i="8"/>
  <c r="I114" i="8"/>
  <c r="G104" i="8"/>
  <c r="J111" i="8"/>
  <c r="K119" i="8"/>
  <c r="F113" i="8"/>
  <c r="J103" i="8"/>
  <c r="G122" i="8"/>
  <c r="D107" i="8"/>
  <c r="D115" i="8"/>
  <c r="E107" i="8"/>
  <c r="E115" i="8"/>
  <c r="K104" i="8"/>
  <c r="J112" i="8"/>
  <c r="J120" i="8"/>
  <c r="F114" i="8"/>
  <c r="J105" i="8"/>
  <c r="H107" i="8"/>
  <c r="H115" i="8"/>
  <c r="I107" i="8"/>
  <c r="I115" i="8"/>
  <c r="G105" i="8"/>
  <c r="J113" i="8"/>
  <c r="J102" i="8"/>
  <c r="G121" i="8"/>
  <c r="F115" i="8"/>
  <c r="J107" i="8"/>
  <c r="D108" i="8"/>
  <c r="D116" i="8"/>
  <c r="E108" i="8"/>
  <c r="E116" i="8"/>
  <c r="K105" i="8"/>
  <c r="J114" i="8"/>
  <c r="J104" i="8"/>
  <c r="E122" i="8"/>
  <c r="F116" i="8"/>
  <c r="G109" i="8"/>
  <c r="H108" i="8"/>
  <c r="H116" i="8"/>
  <c r="I108" i="8"/>
  <c r="I116" i="8"/>
  <c r="G106" i="8"/>
  <c r="J115" i="8"/>
  <c r="J106" i="8"/>
  <c r="J122" i="8"/>
  <c r="F117" i="8"/>
  <c r="G110" i="8"/>
  <c r="D109" i="8"/>
  <c r="D117" i="8"/>
  <c r="E109" i="8"/>
  <c r="E117" i="8"/>
  <c r="K106" i="8"/>
  <c r="J116" i="8"/>
  <c r="J108" i="8"/>
  <c r="F118" i="8"/>
  <c r="G111" i="8"/>
  <c r="H109" i="8"/>
  <c r="H117" i="8"/>
  <c r="I109" i="8"/>
  <c r="I117" i="8"/>
  <c r="G107" i="8"/>
  <c r="J117" i="8"/>
  <c r="K109" i="8"/>
  <c r="F119" i="8"/>
  <c r="G112" i="8"/>
  <c r="G116" i="8"/>
  <c r="B162" i="8"/>
  <c r="B184" i="8" s="1"/>
  <c r="B164" i="8"/>
  <c r="B186" i="8" s="1"/>
  <c r="B161" i="8"/>
  <c r="B183" i="8" s="1"/>
  <c r="B163" i="8"/>
  <c r="B185" i="8" s="1"/>
  <c r="B153" i="8"/>
  <c r="B175" i="8" s="1"/>
  <c r="B160" i="8"/>
  <c r="B182" i="8" s="1"/>
  <c r="B169" i="8"/>
  <c r="B191" i="8" s="1"/>
  <c r="B150" i="8"/>
  <c r="B172" i="8" s="1"/>
  <c r="T11" i="8"/>
  <c r="Q16" i="8"/>
  <c r="Q10" i="8"/>
  <c r="Q18" i="8"/>
  <c r="R15" i="8"/>
  <c r="R29" i="8"/>
  <c r="S26" i="8"/>
  <c r="R22" i="8"/>
  <c r="R25" i="8"/>
  <c r="T19" i="8"/>
  <c r="R13" i="8"/>
  <c r="S16" i="8"/>
  <c r="S28" i="8"/>
  <c r="R12" i="8"/>
  <c r="Q27" i="8"/>
  <c r="R28" i="8"/>
  <c r="Q20" i="8"/>
  <c r="N4" i="10"/>
  <c r="R20" i="8"/>
  <c r="Q11" i="8"/>
  <c r="M4" i="10"/>
  <c r="S10" i="8"/>
  <c r="Q12" i="8"/>
  <c r="T28" i="8"/>
  <c r="S23" i="8"/>
  <c r="S13" i="8"/>
  <c r="Q19" i="8"/>
  <c r="T27" i="8"/>
  <c r="R19" i="8"/>
  <c r="S19" i="8"/>
  <c r="S20" i="8"/>
  <c r="T24" i="8"/>
  <c r="R21" i="8"/>
  <c r="R30" i="8"/>
  <c r="R26" i="8"/>
  <c r="T21" i="8"/>
  <c r="T20" i="8"/>
  <c r="Q14" i="8"/>
  <c r="S18" i="8"/>
  <c r="Q29" i="8"/>
  <c r="O12" i="1"/>
  <c r="O45" i="1" s="1"/>
  <c r="S15" i="8"/>
  <c r="Q17" i="8"/>
  <c r="Q15" i="8"/>
  <c r="R24" i="8"/>
  <c r="Q13" i="8"/>
  <c r="Q23" i="8"/>
  <c r="S12" i="8"/>
  <c r="L5" i="10"/>
  <c r="T18" i="8"/>
  <c r="T25" i="8"/>
  <c r="Q28" i="8"/>
  <c r="Q26" i="8"/>
  <c r="T13" i="8"/>
  <c r="R27" i="8"/>
  <c r="S27" i="8"/>
  <c r="R16" i="8"/>
  <c r="T17" i="8"/>
  <c r="T16" i="8"/>
  <c r="S25" i="8"/>
  <c r="T14" i="8"/>
  <c r="T29" i="8"/>
  <c r="T15" i="8"/>
  <c r="R18" i="8"/>
  <c r="S22" i="8"/>
  <c r="S11" i="8"/>
  <c r="T10" i="8"/>
  <c r="Q25" i="8"/>
  <c r="T23" i="8"/>
  <c r="R10" i="8"/>
  <c r="T22" i="8"/>
  <c r="R11" i="8"/>
  <c r="S29" i="8"/>
  <c r="T12" i="8"/>
  <c r="Q21" i="8"/>
  <c r="L4" i="10"/>
  <c r="S17" i="8"/>
  <c r="R23" i="8"/>
  <c r="Q22" i="8"/>
  <c r="S14" i="8"/>
  <c r="R14" i="8"/>
  <c r="R17" i="8"/>
  <c r="S21" i="8"/>
  <c r="Q24" i="8"/>
  <c r="T26" i="8"/>
  <c r="S24" i="8"/>
  <c r="B166" i="8"/>
  <c r="B188" i="8" s="1"/>
  <c r="B158" i="8"/>
  <c r="B180" i="8" s="1"/>
  <c r="B165" i="8"/>
  <c r="B187" i="8" s="1"/>
  <c r="B152" i="8"/>
  <c r="B174" i="8" s="1"/>
  <c r="C106" i="8"/>
  <c r="C119" i="8"/>
  <c r="C114" i="8"/>
  <c r="C109" i="8"/>
  <c r="C104" i="8"/>
  <c r="C122" i="8"/>
  <c r="C117" i="8"/>
  <c r="C112" i="8"/>
  <c r="C107" i="8"/>
  <c r="C120" i="8"/>
  <c r="C115" i="8"/>
  <c r="C110" i="8"/>
  <c r="C105" i="8"/>
  <c r="C118" i="8"/>
  <c r="C113" i="8"/>
  <c r="C108" i="8"/>
  <c r="C103" i="8"/>
  <c r="C121" i="8"/>
  <c r="C116" i="8"/>
  <c r="C111" i="8"/>
  <c r="J28" i="8"/>
  <c r="E21" i="8"/>
  <c r="D20" i="8"/>
  <c r="E22" i="8"/>
  <c r="C15" i="8"/>
  <c r="I27" i="8"/>
  <c r="J16" i="8"/>
  <c r="H13" i="8"/>
  <c r="E24" i="8"/>
  <c r="G10" i="8"/>
  <c r="J15" i="8"/>
  <c r="D15" i="8"/>
  <c r="G28" i="8"/>
  <c r="F28" i="8"/>
  <c r="G15" i="8"/>
  <c r="F24" i="8"/>
  <c r="J22" i="8"/>
  <c r="C19" i="8"/>
  <c r="G23" i="8"/>
  <c r="E28" i="8"/>
  <c r="J10" i="8"/>
  <c r="C27" i="8"/>
  <c r="E15" i="8"/>
  <c r="K18" i="8"/>
  <c r="F22" i="8"/>
  <c r="I21" i="8"/>
  <c r="F17" i="8"/>
  <c r="F20" i="8"/>
  <c r="J24" i="8"/>
  <c r="F25" i="8"/>
  <c r="C28" i="8"/>
  <c r="H28" i="8"/>
  <c r="H12" i="8"/>
  <c r="K11" i="8"/>
  <c r="G13" i="8"/>
  <c r="D22" i="8"/>
  <c r="K14" i="8"/>
  <c r="K10" i="8"/>
  <c r="E27" i="8"/>
  <c r="C17" i="8"/>
  <c r="D13" i="8"/>
  <c r="F15" i="8"/>
  <c r="K26" i="8"/>
  <c r="J26" i="8"/>
  <c r="I10" i="8"/>
  <c r="J21" i="8"/>
  <c r="I11" i="8"/>
  <c r="I26" i="8"/>
  <c r="I14" i="8"/>
  <c r="J17" i="8"/>
  <c r="E17" i="8"/>
  <c r="I17" i="8"/>
  <c r="G24" i="8"/>
  <c r="G22" i="8"/>
  <c r="H16" i="8"/>
  <c r="I12" i="8"/>
  <c r="G18" i="8"/>
  <c r="C20" i="8"/>
  <c r="F12" i="8"/>
  <c r="C22" i="8"/>
  <c r="D26" i="8"/>
  <c r="D24" i="8"/>
  <c r="H14" i="8"/>
  <c r="H20" i="8"/>
  <c r="K23" i="8"/>
  <c r="K20" i="8"/>
  <c r="K4" i="10"/>
  <c r="K27" i="8"/>
  <c r="G26" i="8"/>
  <c r="C21" i="8"/>
  <c r="F14" i="8"/>
  <c r="J25" i="8"/>
  <c r="F10" i="8"/>
  <c r="H10" i="8"/>
  <c r="C12" i="8"/>
  <c r="D25" i="8"/>
  <c r="I23" i="8"/>
  <c r="D10" i="8"/>
  <c r="K15" i="8"/>
  <c r="H24" i="8"/>
  <c r="E10" i="8"/>
  <c r="D14" i="8"/>
  <c r="G21" i="8"/>
  <c r="J4" i="10"/>
  <c r="H27" i="8"/>
  <c r="H15" i="8"/>
  <c r="I29" i="8"/>
  <c r="K19" i="8"/>
  <c r="K13" i="8"/>
  <c r="G14" i="8"/>
  <c r="F23" i="8"/>
  <c r="C13" i="8"/>
  <c r="I25" i="8"/>
  <c r="C11" i="8"/>
  <c r="F26" i="8"/>
  <c r="K17" i="8"/>
  <c r="K22" i="8"/>
  <c r="J18" i="8"/>
  <c r="J14" i="8"/>
  <c r="G25" i="8"/>
  <c r="H4" i="10"/>
  <c r="C26" i="8"/>
  <c r="K29" i="8"/>
  <c r="H25" i="8"/>
  <c r="F13" i="8"/>
  <c r="H23" i="8"/>
  <c r="G4" i="10"/>
  <c r="H21" i="8"/>
  <c r="F4" i="10"/>
  <c r="D16" i="8"/>
  <c r="I28" i="8"/>
  <c r="C102" i="8"/>
  <c r="D4" i="10"/>
  <c r="E29" i="8"/>
  <c r="E23" i="8"/>
  <c r="D23" i="8"/>
  <c r="D28" i="8"/>
  <c r="H29" i="8"/>
  <c r="E14" i="8"/>
  <c r="G29" i="8"/>
  <c r="J12" i="8"/>
  <c r="C10" i="8"/>
  <c r="F21" i="8"/>
  <c r="G17" i="8"/>
  <c r="G16" i="8"/>
  <c r="E25" i="8"/>
  <c r="D17" i="8"/>
  <c r="D12" i="8"/>
  <c r="E26" i="8"/>
  <c r="J11" i="8"/>
  <c r="J20" i="8"/>
  <c r="J19" i="8"/>
  <c r="E16" i="8"/>
  <c r="J29" i="8"/>
  <c r="D11" i="8"/>
  <c r="K21" i="8"/>
  <c r="K16" i="8"/>
  <c r="K28" i="8"/>
  <c r="G27" i="8"/>
  <c r="H26" i="8"/>
  <c r="C25" i="8"/>
  <c r="J27" i="8"/>
  <c r="K12" i="8"/>
  <c r="H11" i="8"/>
  <c r="E4" i="10"/>
  <c r="D21" i="8"/>
  <c r="E20" i="8"/>
  <c r="D27" i="8"/>
  <c r="C14" i="8"/>
  <c r="K25" i="8"/>
  <c r="F18" i="8"/>
  <c r="F27" i="8"/>
  <c r="H17" i="8"/>
  <c r="I22" i="8"/>
  <c r="I18" i="8"/>
  <c r="H19" i="8"/>
  <c r="G11" i="8"/>
  <c r="I16" i="8"/>
  <c r="I20" i="8"/>
  <c r="G19" i="8"/>
  <c r="K24" i="8"/>
  <c r="D29" i="8"/>
  <c r="C18" i="8"/>
  <c r="E19" i="8"/>
  <c r="E11" i="8"/>
  <c r="F19" i="8"/>
  <c r="C29" i="8"/>
  <c r="E12" i="8"/>
  <c r="G12" i="8"/>
  <c r="H18" i="8"/>
  <c r="E18" i="8"/>
  <c r="I13" i="8"/>
  <c r="I15" i="8"/>
  <c r="G20" i="8"/>
  <c r="E13" i="8"/>
  <c r="F29" i="8"/>
  <c r="C23" i="8"/>
  <c r="C24" i="8"/>
  <c r="C4" i="10"/>
  <c r="I4" i="10"/>
  <c r="J23" i="8"/>
  <c r="I19" i="8"/>
  <c r="F16" i="8"/>
  <c r="H22" i="8"/>
  <c r="J13" i="8"/>
  <c r="F11" i="8"/>
  <c r="I24" i="8"/>
  <c r="D18" i="8"/>
  <c r="C16" i="8"/>
  <c r="D19" i="8"/>
  <c r="B156" i="8"/>
  <c r="B178" i="8" s="1"/>
  <c r="B154" i="8"/>
  <c r="B176" i="8" s="1"/>
  <c r="B157" i="8"/>
  <c r="B179" i="8" s="1"/>
  <c r="B167" i="8"/>
  <c r="B189" i="8" s="1"/>
  <c r="B155" i="8"/>
  <c r="B177" i="8" s="1"/>
  <c r="B151" i="8"/>
  <c r="B173" i="8" s="1"/>
  <c r="P16" i="8"/>
  <c r="P11" i="8"/>
  <c r="P26" i="8"/>
  <c r="P24" i="8"/>
  <c r="P30" i="8"/>
  <c r="P28" i="8"/>
  <c r="P20" i="8"/>
  <c r="P27" i="8"/>
  <c r="P29" i="8"/>
  <c r="P17" i="8"/>
  <c r="P23" i="8"/>
  <c r="P10" i="8"/>
  <c r="P12" i="8"/>
  <c r="P14" i="8"/>
  <c r="P15" i="8"/>
  <c r="P25" i="8"/>
  <c r="P13" i="8"/>
  <c r="P21" i="8"/>
  <c r="P19" i="8"/>
  <c r="P22" i="8"/>
  <c r="P18" i="8"/>
  <c r="M12" i="1"/>
  <c r="M8" i="1"/>
  <c r="Y8" i="1" s="1"/>
  <c r="M10" i="1"/>
  <c r="Q10" i="1"/>
  <c r="K8" i="1"/>
  <c r="N10" i="1"/>
  <c r="Q8" i="1"/>
  <c r="O10" i="1"/>
  <c r="N12" i="1"/>
  <c r="N8" i="1"/>
  <c r="B159" i="8"/>
  <c r="B181" i="8" s="1"/>
  <c r="B168" i="8"/>
  <c r="B190" i="8" s="1"/>
  <c r="B149" i="8"/>
  <c r="B171" i="8" s="1"/>
  <c r="D160" i="8"/>
  <c r="D182" i="8" s="1"/>
  <c r="G165" i="8"/>
  <c r="G187" i="8" s="1"/>
  <c r="G156" i="8"/>
  <c r="G178" i="8" s="1"/>
  <c r="G169" i="8"/>
  <c r="G191" i="8" s="1"/>
  <c r="D154" i="8"/>
  <c r="D176" i="8" s="1"/>
  <c r="D149" i="8"/>
  <c r="D171" i="8" s="1"/>
  <c r="G160" i="8"/>
  <c r="G182" i="8" s="1"/>
  <c r="D167" i="8"/>
  <c r="D189" i="8" s="1"/>
  <c r="G155" i="8"/>
  <c r="G177" i="8" s="1"/>
  <c r="G161" i="8"/>
  <c r="G183" i="8" s="1"/>
  <c r="G149" i="8"/>
  <c r="G171" i="8" s="1"/>
  <c r="D156" i="8"/>
  <c r="D178" i="8" s="1"/>
  <c r="D162" i="8"/>
  <c r="D184" i="8" s="1"/>
  <c r="D155" i="8"/>
  <c r="D177" i="8" s="1"/>
  <c r="D168" i="8"/>
  <c r="D190" i="8" s="1"/>
  <c r="D158" i="8"/>
  <c r="D180" i="8" s="1"/>
  <c r="D152" i="8"/>
  <c r="D174" i="8" s="1"/>
  <c r="G163" i="8"/>
  <c r="G185" i="8" s="1"/>
  <c r="G168" i="8"/>
  <c r="G190" i="8" s="1"/>
  <c r="D159" i="8"/>
  <c r="D181" i="8" s="1"/>
  <c r="D163" i="8"/>
  <c r="D185" i="8" s="1"/>
  <c r="G157" i="8"/>
  <c r="G179" i="8" s="1"/>
  <c r="G153" i="8"/>
  <c r="G175" i="8" s="1"/>
  <c r="G159" i="8"/>
  <c r="G181" i="8" s="1"/>
  <c r="G164" i="8"/>
  <c r="G186" i="8" s="1"/>
  <c r="D161" i="8"/>
  <c r="D183" i="8" s="1"/>
  <c r="D165" i="8"/>
  <c r="D187" i="8" s="1"/>
  <c r="G154" i="8"/>
  <c r="G176" i="8" s="1"/>
  <c r="D151" i="8"/>
  <c r="D173" i="8" s="1"/>
  <c r="D166" i="8"/>
  <c r="D188" i="8" s="1"/>
  <c r="D153" i="8"/>
  <c r="D175" i="8" s="1"/>
  <c r="G151" i="8"/>
  <c r="G173" i="8" s="1"/>
  <c r="G158" i="8"/>
  <c r="G180" i="8" s="1"/>
  <c r="G167" i="8"/>
  <c r="G189" i="8" s="1"/>
  <c r="D164" i="8"/>
  <c r="D186" i="8" s="1"/>
  <c r="D157" i="8"/>
  <c r="D179" i="8" s="1"/>
  <c r="D150" i="8"/>
  <c r="D172" i="8" s="1"/>
  <c r="G162" i="8"/>
  <c r="G184" i="8" s="1"/>
  <c r="G152" i="8"/>
  <c r="G174" i="8" s="1"/>
  <c r="G166" i="8"/>
  <c r="G188" i="8" s="1"/>
  <c r="G150" i="8"/>
  <c r="G172" i="8" s="1"/>
  <c r="D169" i="8"/>
  <c r="D191" i="8" s="1"/>
  <c r="F151" i="8"/>
  <c r="F173" i="8" s="1"/>
  <c r="J3" i="10" l="1"/>
  <c r="J30" i="8"/>
  <c r="H3" i="10"/>
  <c r="H30" i="8"/>
  <c r="H5" i="10"/>
  <c r="K3" i="10"/>
  <c r="K30" i="8"/>
  <c r="K53" i="8" s="1"/>
  <c r="K5" i="10"/>
  <c r="G3" i="10"/>
  <c r="G30" i="8"/>
  <c r="M3" i="10"/>
  <c r="S30" i="8"/>
  <c r="Q12" i="1"/>
  <c r="Q45" i="1" s="1"/>
  <c r="N5" i="10"/>
  <c r="J171" i="8"/>
  <c r="K149" i="8"/>
  <c r="K150" i="8" s="1"/>
  <c r="K151" i="8" s="1"/>
  <c r="K152" i="8" s="1"/>
  <c r="K153" i="8" s="1"/>
  <c r="K154" i="8" s="1"/>
  <c r="K155" i="8" s="1"/>
  <c r="K156" i="8" s="1"/>
  <c r="K157" i="8" s="1"/>
  <c r="K158" i="8" s="1"/>
  <c r="K159" i="8" s="1"/>
  <c r="K160" i="8" s="1"/>
  <c r="K161" i="8" s="1"/>
  <c r="K162" i="8" s="1"/>
  <c r="K163" i="8" s="1"/>
  <c r="K164" i="8" s="1"/>
  <c r="K165" i="8" s="1"/>
  <c r="K166" i="8" s="1"/>
  <c r="K167" i="8" s="1"/>
  <c r="K168" i="8" s="1"/>
  <c r="K169" i="8" s="1"/>
  <c r="C5" i="10"/>
  <c r="F3" i="10"/>
  <c r="F30" i="8"/>
  <c r="C3" i="10"/>
  <c r="C30" i="8"/>
  <c r="I3" i="10"/>
  <c r="I30" i="8"/>
  <c r="L3" i="10"/>
  <c r="Q30" i="8"/>
  <c r="N3" i="10"/>
  <c r="T30" i="8"/>
  <c r="H12" i="1"/>
  <c r="H45" i="1" s="1"/>
  <c r="G5" i="10"/>
  <c r="D3" i="10"/>
  <c r="D30" i="8"/>
  <c r="G12" i="1"/>
  <c r="G45" i="1" s="1"/>
  <c r="F5" i="10"/>
  <c r="H171" i="8"/>
  <c r="J5" i="10"/>
  <c r="E3" i="10"/>
  <c r="E30" i="8"/>
  <c r="D5" i="10"/>
  <c r="I5" i="10"/>
  <c r="F12" i="1"/>
  <c r="F45" i="1" s="1"/>
  <c r="E5" i="10"/>
  <c r="M5" i="10"/>
  <c r="M150" i="7"/>
  <c r="M194" i="7" s="1"/>
  <c r="M150" i="5"/>
  <c r="M194" i="5" s="1"/>
  <c r="M179" i="4"/>
  <c r="M209" i="4" s="1"/>
  <c r="M155" i="7"/>
  <c r="M199" i="7" s="1"/>
  <c r="M184" i="4"/>
  <c r="M214" i="4" s="1"/>
  <c r="M155" i="5"/>
  <c r="M199" i="5" s="1"/>
  <c r="M151" i="7"/>
  <c r="M195" i="7" s="1"/>
  <c r="M151" i="5"/>
  <c r="M195" i="5" s="1"/>
  <c r="M180" i="4"/>
  <c r="M210" i="4" s="1"/>
  <c r="D157" i="7"/>
  <c r="D201" i="7" s="1"/>
  <c r="D186" i="4"/>
  <c r="D216" i="4" s="1"/>
  <c r="D157" i="5"/>
  <c r="D201" i="5" s="1"/>
  <c r="D151" i="7"/>
  <c r="D195" i="7" s="1"/>
  <c r="D180" i="4"/>
  <c r="D210" i="4" s="1"/>
  <c r="D151" i="5"/>
  <c r="D195" i="5" s="1"/>
  <c r="M166" i="7"/>
  <c r="M210" i="7" s="1"/>
  <c r="M195" i="4"/>
  <c r="M225" i="4" s="1"/>
  <c r="M166" i="5"/>
  <c r="M210" i="5" s="1"/>
  <c r="H155" i="7"/>
  <c r="H199" i="7" s="1"/>
  <c r="H184" i="4"/>
  <c r="H214" i="4" s="1"/>
  <c r="H155" i="5"/>
  <c r="H199" i="5" s="1"/>
  <c r="E151" i="7"/>
  <c r="E195" i="7" s="1"/>
  <c r="E180" i="4"/>
  <c r="E210" i="4" s="1"/>
  <c r="E151" i="5"/>
  <c r="E195" i="5" s="1"/>
  <c r="M158" i="7"/>
  <c r="M202" i="7" s="1"/>
  <c r="M187" i="4"/>
  <c r="M217" i="4" s="1"/>
  <c r="M158" i="5"/>
  <c r="M202" i="5" s="1"/>
  <c r="M168" i="7"/>
  <c r="M212" i="7" s="1"/>
  <c r="M168" i="5"/>
  <c r="M212" i="5" s="1"/>
  <c r="M197" i="4"/>
  <c r="M227" i="4" s="1"/>
  <c r="M149" i="7"/>
  <c r="M149" i="5"/>
  <c r="M178" i="4"/>
  <c r="H166" i="7"/>
  <c r="H210" i="7" s="1"/>
  <c r="H195" i="4"/>
  <c r="H225" i="4" s="1"/>
  <c r="H166" i="5"/>
  <c r="H210" i="5" s="1"/>
  <c r="H152" i="7"/>
  <c r="H196" i="7" s="1"/>
  <c r="H152" i="5"/>
  <c r="H196" i="5" s="1"/>
  <c r="H181" i="4"/>
  <c r="H211" i="4" s="1"/>
  <c r="D164" i="7"/>
  <c r="D208" i="7" s="1"/>
  <c r="D193" i="4"/>
  <c r="D223" i="4" s="1"/>
  <c r="D164" i="5"/>
  <c r="D208" i="5" s="1"/>
  <c r="D153" i="7"/>
  <c r="D197" i="7" s="1"/>
  <c r="D182" i="4"/>
  <c r="D212" i="4" s="1"/>
  <c r="D153" i="5"/>
  <c r="D197" i="5" s="1"/>
  <c r="M156" i="7"/>
  <c r="M200" i="7" s="1"/>
  <c r="M156" i="5"/>
  <c r="M200" i="5" s="1"/>
  <c r="M185" i="4"/>
  <c r="M215" i="4" s="1"/>
  <c r="H164" i="7"/>
  <c r="H208" i="7" s="1"/>
  <c r="H164" i="5"/>
  <c r="H208" i="5" s="1"/>
  <c r="H193" i="4"/>
  <c r="H223" i="4" s="1"/>
  <c r="H153" i="7"/>
  <c r="H197" i="7" s="1"/>
  <c r="H153" i="5"/>
  <c r="H197" i="5" s="1"/>
  <c r="H182" i="4"/>
  <c r="H212" i="4" s="1"/>
  <c r="D158" i="7"/>
  <c r="D202" i="7" s="1"/>
  <c r="D158" i="5"/>
  <c r="D202" i="5" s="1"/>
  <c r="D187" i="4"/>
  <c r="D217" i="4" s="1"/>
  <c r="D162" i="7"/>
  <c r="D206" i="7" s="1"/>
  <c r="D162" i="5"/>
  <c r="D206" i="5" s="1"/>
  <c r="D191" i="4"/>
  <c r="D221" i="4" s="1"/>
  <c r="H161" i="7"/>
  <c r="H205" i="7" s="1"/>
  <c r="H161" i="5"/>
  <c r="H205" i="5" s="1"/>
  <c r="H190" i="4"/>
  <c r="H220" i="4" s="1"/>
  <c r="D149" i="7"/>
  <c r="D193" i="7" s="1"/>
  <c r="D149" i="5"/>
  <c r="D193" i="5" s="1"/>
  <c r="D178" i="4"/>
  <c r="H165" i="7"/>
  <c r="H209" i="7" s="1"/>
  <c r="H194" i="4"/>
  <c r="H224" i="4" s="1"/>
  <c r="H165" i="5"/>
  <c r="H209" i="5" s="1"/>
  <c r="O42" i="1"/>
  <c r="O15" i="1"/>
  <c r="O16" i="1" s="1"/>
  <c r="P13" i="7"/>
  <c r="P13" i="5"/>
  <c r="P35" i="4"/>
  <c r="P12" i="7"/>
  <c r="P12" i="5"/>
  <c r="P34" i="4"/>
  <c r="P29" i="7"/>
  <c r="P51" i="4"/>
  <c r="P29" i="5"/>
  <c r="P28" i="7"/>
  <c r="P28" i="5"/>
  <c r="P50" i="4"/>
  <c r="P11" i="7"/>
  <c r="P33" i="4"/>
  <c r="P11" i="5"/>
  <c r="B151" i="7"/>
  <c r="Y151" i="7" s="1"/>
  <c r="B151" i="5"/>
  <c r="Y151" i="5" s="1"/>
  <c r="B180" i="4"/>
  <c r="B155" i="7"/>
  <c r="Y155" i="7" s="1"/>
  <c r="B184" i="4"/>
  <c r="B155" i="5"/>
  <c r="Y155" i="5" s="1"/>
  <c r="B157" i="7"/>
  <c r="Y157" i="7" s="1"/>
  <c r="B157" i="5"/>
  <c r="Y157" i="5" s="1"/>
  <c r="B186" i="4"/>
  <c r="C16" i="7"/>
  <c r="C16" i="5"/>
  <c r="C38" i="4"/>
  <c r="I24" i="7"/>
  <c r="I24" i="5"/>
  <c r="I46" i="4"/>
  <c r="R72" i="7"/>
  <c r="H72" i="7" s="1"/>
  <c r="R72" i="5"/>
  <c r="H72" i="5" s="1"/>
  <c r="R94" i="4"/>
  <c r="H94" i="4" s="1"/>
  <c r="F16" i="7"/>
  <c r="F16" i="5"/>
  <c r="F38" i="4"/>
  <c r="J23" i="7"/>
  <c r="J23" i="5"/>
  <c r="J45" i="4"/>
  <c r="R59" i="7"/>
  <c r="H59" i="7" s="1"/>
  <c r="R59" i="5"/>
  <c r="H59" i="5" s="1"/>
  <c r="R81" i="4"/>
  <c r="H81" i="4" s="1"/>
  <c r="F72" i="7"/>
  <c r="F72" i="5"/>
  <c r="F94" i="4"/>
  <c r="J69" i="7"/>
  <c r="J69" i="5"/>
  <c r="J91" i="4"/>
  <c r="K68" i="7"/>
  <c r="K68" i="5"/>
  <c r="K90" i="4"/>
  <c r="F29" i="7"/>
  <c r="F29" i="5"/>
  <c r="F51" i="4"/>
  <c r="F57" i="7"/>
  <c r="F57" i="5"/>
  <c r="F79" i="4"/>
  <c r="I15" i="7"/>
  <c r="I15" i="5"/>
  <c r="I37" i="4"/>
  <c r="D73" i="7"/>
  <c r="D95" i="4"/>
  <c r="D73" i="5"/>
  <c r="H18" i="7"/>
  <c r="H40" i="4"/>
  <c r="H18" i="5"/>
  <c r="R61" i="7"/>
  <c r="H61" i="7" s="1"/>
  <c r="R83" i="4"/>
  <c r="H83" i="4" s="1"/>
  <c r="R61" i="5"/>
  <c r="H61" i="5" s="1"/>
  <c r="E11" i="7"/>
  <c r="E11" i="5"/>
  <c r="E33" i="4"/>
  <c r="D29" i="7"/>
  <c r="D29" i="5"/>
  <c r="D51" i="4"/>
  <c r="C74" i="7"/>
  <c r="C74" i="5"/>
  <c r="C96" i="4"/>
  <c r="J65" i="7"/>
  <c r="J87" i="4"/>
  <c r="J65" i="5"/>
  <c r="I16" i="7"/>
  <c r="I16" i="5"/>
  <c r="I38" i="4"/>
  <c r="K56" i="7"/>
  <c r="K78" i="4"/>
  <c r="K56" i="5"/>
  <c r="R73" i="7"/>
  <c r="H73" i="7" s="1"/>
  <c r="R73" i="5"/>
  <c r="H73" i="5" s="1"/>
  <c r="R95" i="4"/>
  <c r="H95" i="4" s="1"/>
  <c r="F58" i="7"/>
  <c r="F80" i="4"/>
  <c r="F58" i="5"/>
  <c r="K25" i="7"/>
  <c r="K25" i="5"/>
  <c r="K47" i="4"/>
  <c r="E20" i="7"/>
  <c r="E20" i="5"/>
  <c r="E42" i="4"/>
  <c r="J27" i="7"/>
  <c r="J49" i="4"/>
  <c r="J27" i="5"/>
  <c r="C25" i="7"/>
  <c r="C47" i="4"/>
  <c r="C25" i="5"/>
  <c r="K16" i="7"/>
  <c r="K38" i="4"/>
  <c r="K16" i="5"/>
  <c r="I71" i="7"/>
  <c r="I71" i="5"/>
  <c r="I93" i="4"/>
  <c r="E58" i="7"/>
  <c r="E58" i="5"/>
  <c r="E80" i="4"/>
  <c r="E26" i="7"/>
  <c r="E26" i="5"/>
  <c r="E48" i="4"/>
  <c r="G16" i="7"/>
  <c r="G38" i="4"/>
  <c r="G16" i="5"/>
  <c r="C10" i="7"/>
  <c r="C32" i="4"/>
  <c r="C10" i="5"/>
  <c r="E76" i="7"/>
  <c r="E76" i="5"/>
  <c r="E98" i="4"/>
  <c r="K57" i="7"/>
  <c r="K79" i="4"/>
  <c r="K57" i="5"/>
  <c r="D23" i="7"/>
  <c r="D45" i="4"/>
  <c r="D23" i="5"/>
  <c r="J66" i="7"/>
  <c r="J66" i="5"/>
  <c r="J88" i="4"/>
  <c r="E29" i="7"/>
  <c r="E51" i="4"/>
  <c r="E29" i="5"/>
  <c r="D71" i="7"/>
  <c r="D71" i="5"/>
  <c r="D93" i="4"/>
  <c r="H21" i="7"/>
  <c r="H21" i="5"/>
  <c r="H43" i="4"/>
  <c r="H23" i="7"/>
  <c r="H45" i="4"/>
  <c r="H23" i="5"/>
  <c r="K29" i="7"/>
  <c r="K29" i="5"/>
  <c r="K51" i="4"/>
  <c r="E65" i="7"/>
  <c r="E87" i="4"/>
  <c r="E65" i="5"/>
  <c r="L76" i="7"/>
  <c r="L76" i="5"/>
  <c r="L98" i="4"/>
  <c r="J18" i="7"/>
  <c r="J18" i="5"/>
  <c r="J40" i="4"/>
  <c r="L71" i="7"/>
  <c r="L71" i="5"/>
  <c r="L93" i="4"/>
  <c r="C11" i="7"/>
  <c r="C11" i="5"/>
  <c r="C33" i="4"/>
  <c r="L62" i="7"/>
  <c r="L62" i="5"/>
  <c r="L84" i="4"/>
  <c r="D56" i="7"/>
  <c r="D78" i="4"/>
  <c r="D56" i="5"/>
  <c r="I29" i="7"/>
  <c r="I29" i="5"/>
  <c r="I51" i="4"/>
  <c r="I70" i="7"/>
  <c r="I70" i="5"/>
  <c r="I92" i="4"/>
  <c r="H27" i="7"/>
  <c r="H27" i="5"/>
  <c r="H49" i="4"/>
  <c r="I73" i="7"/>
  <c r="I73" i="5"/>
  <c r="I95" i="4"/>
  <c r="K64" i="7"/>
  <c r="K86" i="4"/>
  <c r="K64" i="5"/>
  <c r="D10" i="7"/>
  <c r="D32" i="4"/>
  <c r="D10" i="5"/>
  <c r="L74" i="7"/>
  <c r="L74" i="5"/>
  <c r="L96" i="4"/>
  <c r="E73" i="7"/>
  <c r="E73" i="5"/>
  <c r="E95" i="4"/>
  <c r="H10" i="7"/>
  <c r="H10" i="5"/>
  <c r="H32" i="4"/>
  <c r="F14" i="7"/>
  <c r="F14" i="5"/>
  <c r="F36" i="4"/>
  <c r="G26" i="7"/>
  <c r="G26" i="5"/>
  <c r="G48" i="4"/>
  <c r="L72" i="7"/>
  <c r="L94" i="4"/>
  <c r="L72" i="5"/>
  <c r="H14" i="7"/>
  <c r="H14" i="5"/>
  <c r="H36" i="4"/>
  <c r="D24" i="7"/>
  <c r="D46" i="4"/>
  <c r="D24" i="5"/>
  <c r="C22" i="7"/>
  <c r="C22" i="5"/>
  <c r="C44" i="4"/>
  <c r="C20" i="7"/>
  <c r="C20" i="5"/>
  <c r="C42" i="4"/>
  <c r="C67" i="7"/>
  <c r="C89" i="4"/>
  <c r="C67" i="5"/>
  <c r="D64" i="7"/>
  <c r="D64" i="5"/>
  <c r="D86" i="4"/>
  <c r="E17" i="7"/>
  <c r="E17" i="5"/>
  <c r="E39" i="4"/>
  <c r="J17" i="7"/>
  <c r="J39" i="4"/>
  <c r="J17" i="5"/>
  <c r="E62" i="7"/>
  <c r="E62" i="5"/>
  <c r="E84" i="4"/>
  <c r="J26" i="7"/>
  <c r="J26" i="5"/>
  <c r="J48" i="4"/>
  <c r="D13" i="7"/>
  <c r="D35" i="4"/>
  <c r="D13" i="5"/>
  <c r="I57" i="7"/>
  <c r="I79" i="4"/>
  <c r="I57" i="5"/>
  <c r="D30" i="7"/>
  <c r="D52" i="4"/>
  <c r="D30" i="5"/>
  <c r="R66" i="7"/>
  <c r="H66" i="7" s="1"/>
  <c r="R66" i="5"/>
  <c r="H66" i="5" s="1"/>
  <c r="R88" i="4"/>
  <c r="H88" i="4" s="1"/>
  <c r="L59" i="7"/>
  <c r="L81" i="4"/>
  <c r="L59" i="5"/>
  <c r="K67" i="7"/>
  <c r="K89" i="4"/>
  <c r="K67" i="5"/>
  <c r="D62" i="7"/>
  <c r="D62" i="5"/>
  <c r="D84" i="4"/>
  <c r="F20" i="7"/>
  <c r="F20" i="5"/>
  <c r="F42" i="4"/>
  <c r="F17" i="7"/>
  <c r="F17" i="5"/>
  <c r="F39" i="4"/>
  <c r="F22" i="7"/>
  <c r="F22" i="5"/>
  <c r="F44" i="4"/>
  <c r="K69" i="7"/>
  <c r="K91" i="4"/>
  <c r="K69" i="5"/>
  <c r="R57" i="7"/>
  <c r="H57" i="7" s="1"/>
  <c r="R79" i="4"/>
  <c r="H79" i="4" s="1"/>
  <c r="R57" i="5"/>
  <c r="H57" i="5" s="1"/>
  <c r="I61" i="7"/>
  <c r="I83" i="4"/>
  <c r="I61" i="5"/>
  <c r="J10" i="7"/>
  <c r="J10" i="5"/>
  <c r="J32" i="4"/>
  <c r="C73" i="7"/>
  <c r="C73" i="5"/>
  <c r="C95" i="4"/>
  <c r="G23" i="7"/>
  <c r="G45" i="4"/>
  <c r="G23" i="5"/>
  <c r="K70" i="7"/>
  <c r="K70" i="5"/>
  <c r="K92" i="4"/>
  <c r="R67" i="7"/>
  <c r="H67" i="7" s="1"/>
  <c r="R89" i="4"/>
  <c r="H89" i="4" s="1"/>
  <c r="R67" i="5"/>
  <c r="H67" i="5" s="1"/>
  <c r="E60" i="7"/>
  <c r="E82" i="4"/>
  <c r="E60" i="5"/>
  <c r="J15" i="7"/>
  <c r="J15" i="5"/>
  <c r="J37" i="4"/>
  <c r="H13" i="7"/>
  <c r="H35" i="4"/>
  <c r="H13" i="5"/>
  <c r="L69" i="7"/>
  <c r="L69" i="5"/>
  <c r="L91" i="4"/>
  <c r="F76" i="7"/>
  <c r="F76" i="5"/>
  <c r="F98" i="4"/>
  <c r="E21" i="7"/>
  <c r="E21" i="5"/>
  <c r="E43" i="4"/>
  <c r="C121" i="7"/>
  <c r="C143" i="4"/>
  <c r="C121" i="5"/>
  <c r="C118" i="7"/>
  <c r="C118" i="5"/>
  <c r="C140" i="4"/>
  <c r="C115" i="7"/>
  <c r="C137" i="4"/>
  <c r="C115" i="5"/>
  <c r="C112" i="7"/>
  <c r="C112" i="5"/>
  <c r="C134" i="4"/>
  <c r="C109" i="7"/>
  <c r="C109" i="5"/>
  <c r="C131" i="4"/>
  <c r="C106" i="7"/>
  <c r="C128" i="4"/>
  <c r="C106" i="5"/>
  <c r="N73" i="7"/>
  <c r="N73" i="5"/>
  <c r="N95" i="4"/>
  <c r="Q24" i="7"/>
  <c r="Q24" i="5"/>
  <c r="Q46" i="4"/>
  <c r="M70" i="7"/>
  <c r="M70" i="5"/>
  <c r="M92" i="4"/>
  <c r="R14" i="7"/>
  <c r="R36" i="4"/>
  <c r="R14" i="5"/>
  <c r="Q22" i="7"/>
  <c r="Q22" i="5"/>
  <c r="Q44" i="4"/>
  <c r="S17" i="7"/>
  <c r="S39" i="4"/>
  <c r="S17" i="5"/>
  <c r="S29" i="7"/>
  <c r="S29" i="5"/>
  <c r="S51" i="4"/>
  <c r="O66" i="7"/>
  <c r="O66" i="5"/>
  <c r="O88" i="4"/>
  <c r="S22" i="7"/>
  <c r="S22" i="5"/>
  <c r="S44" i="4"/>
  <c r="O76" i="7"/>
  <c r="O76" i="5"/>
  <c r="O98" i="4"/>
  <c r="M58" i="7"/>
  <c r="M80" i="4"/>
  <c r="M58" i="5"/>
  <c r="T29" i="7"/>
  <c r="T51" i="4"/>
  <c r="T29" i="5"/>
  <c r="O69" i="7"/>
  <c r="O91" i="4"/>
  <c r="O69" i="5"/>
  <c r="O72" i="7"/>
  <c r="O94" i="4"/>
  <c r="O72" i="5"/>
  <c r="S25" i="7"/>
  <c r="S47" i="4"/>
  <c r="S25" i="5"/>
  <c r="N70" i="7"/>
  <c r="N92" i="4"/>
  <c r="N70" i="5"/>
  <c r="S27" i="7"/>
  <c r="S27" i="5"/>
  <c r="S49" i="4"/>
  <c r="Q26" i="7"/>
  <c r="Q48" i="4"/>
  <c r="Q26" i="5"/>
  <c r="T18" i="7"/>
  <c r="T40" i="4"/>
  <c r="T18" i="5"/>
  <c r="N76" i="7"/>
  <c r="N76" i="5"/>
  <c r="N98" i="4"/>
  <c r="N60" i="7"/>
  <c r="N60" i="5"/>
  <c r="N82" i="4"/>
  <c r="S15" i="7"/>
  <c r="S15" i="5"/>
  <c r="S37" i="4"/>
  <c r="N64" i="7"/>
  <c r="N86" i="4"/>
  <c r="N64" i="5"/>
  <c r="R21" i="7"/>
  <c r="R43" i="4"/>
  <c r="R21" i="5"/>
  <c r="S19" i="7"/>
  <c r="S41" i="4"/>
  <c r="S19" i="5"/>
  <c r="N72" i="7"/>
  <c r="N72" i="5"/>
  <c r="N94" i="4"/>
  <c r="M57" i="7"/>
  <c r="M57" i="5"/>
  <c r="M79" i="4"/>
  <c r="S13" i="7"/>
  <c r="S35" i="4"/>
  <c r="S13" i="5"/>
  <c r="T28" i="7"/>
  <c r="T50" i="4"/>
  <c r="T28" i="5"/>
  <c r="Q20" i="7"/>
  <c r="Q20" i="5"/>
  <c r="Q42" i="4"/>
  <c r="M65" i="7"/>
  <c r="M65" i="5"/>
  <c r="M87" i="4"/>
  <c r="S16" i="7"/>
  <c r="S16" i="5"/>
  <c r="S38" i="4"/>
  <c r="N75" i="7"/>
  <c r="N97" i="4"/>
  <c r="N75" i="5"/>
  <c r="R22" i="7"/>
  <c r="R22" i="5"/>
  <c r="R44" i="4"/>
  <c r="R15" i="7"/>
  <c r="R15" i="5"/>
  <c r="R37" i="4"/>
  <c r="N65" i="7"/>
  <c r="N65" i="5"/>
  <c r="N87" i="4"/>
  <c r="O73" i="7"/>
  <c r="O73" i="5"/>
  <c r="O95" i="4"/>
  <c r="B150" i="7"/>
  <c r="Y150" i="7" s="1"/>
  <c r="B150" i="5"/>
  <c r="Y150" i="5" s="1"/>
  <c r="B179" i="4"/>
  <c r="B169" i="7"/>
  <c r="Y169" i="7" s="1"/>
  <c r="B198" i="4"/>
  <c r="B169" i="5"/>
  <c r="Y169" i="5" s="1"/>
  <c r="B153" i="7"/>
  <c r="Y153" i="7" s="1"/>
  <c r="B182" i="4"/>
  <c r="B153" i="5"/>
  <c r="Y153" i="5" s="1"/>
  <c r="G112" i="7"/>
  <c r="G112" i="5"/>
  <c r="G134" i="4"/>
  <c r="J117" i="7"/>
  <c r="J117" i="5"/>
  <c r="J139" i="4"/>
  <c r="G111" i="7"/>
  <c r="G111" i="5"/>
  <c r="G133" i="4"/>
  <c r="J116" i="7"/>
  <c r="J138" i="4"/>
  <c r="J116" i="5"/>
  <c r="G110" i="7"/>
  <c r="G110" i="5"/>
  <c r="G132" i="4"/>
  <c r="J115" i="7"/>
  <c r="J115" i="5"/>
  <c r="J137" i="4"/>
  <c r="G109" i="7"/>
  <c r="G131" i="4"/>
  <c r="G109" i="5"/>
  <c r="J114" i="7"/>
  <c r="J136" i="4"/>
  <c r="J114" i="5"/>
  <c r="J107" i="7"/>
  <c r="J129" i="4"/>
  <c r="J107" i="5"/>
  <c r="J113" i="7"/>
  <c r="J135" i="4"/>
  <c r="J113" i="5"/>
  <c r="J105" i="7"/>
  <c r="J127" i="4"/>
  <c r="J105" i="5"/>
  <c r="J112" i="7"/>
  <c r="J112" i="5"/>
  <c r="J134" i="4"/>
  <c r="J103" i="7"/>
  <c r="J125" i="4"/>
  <c r="J103" i="5"/>
  <c r="J111" i="7"/>
  <c r="J133" i="4"/>
  <c r="J111" i="5"/>
  <c r="H122" i="7"/>
  <c r="H144" i="4"/>
  <c r="H122" i="5"/>
  <c r="J110" i="7"/>
  <c r="J110" i="5"/>
  <c r="J132" i="4"/>
  <c r="D122" i="7"/>
  <c r="D122" i="5"/>
  <c r="D144" i="4"/>
  <c r="J109" i="7"/>
  <c r="J131" i="4"/>
  <c r="J109" i="5"/>
  <c r="H121" i="7"/>
  <c r="H121" i="5"/>
  <c r="H143" i="4"/>
  <c r="F108" i="7"/>
  <c r="F108" i="5"/>
  <c r="F130" i="4"/>
  <c r="D121" i="7"/>
  <c r="D121" i="5"/>
  <c r="D143" i="4"/>
  <c r="F106" i="7"/>
  <c r="F128" i="4"/>
  <c r="F106" i="5"/>
  <c r="H120" i="7"/>
  <c r="H120" i="5"/>
  <c r="H142" i="4"/>
  <c r="K122" i="7"/>
  <c r="K144" i="4"/>
  <c r="K122" i="5"/>
  <c r="F104" i="7"/>
  <c r="F104" i="5"/>
  <c r="F126" i="4"/>
  <c r="D120" i="7"/>
  <c r="D142" i="4"/>
  <c r="D120" i="5"/>
  <c r="F122" i="7"/>
  <c r="F122" i="5"/>
  <c r="F144" i="4"/>
  <c r="F102" i="7"/>
  <c r="F124" i="4"/>
  <c r="F102" i="5"/>
  <c r="H119" i="7"/>
  <c r="H141" i="4"/>
  <c r="H119" i="5"/>
  <c r="I121" i="7"/>
  <c r="I121" i="5"/>
  <c r="I143" i="4"/>
  <c r="K108" i="7"/>
  <c r="K108" i="5"/>
  <c r="K130" i="4"/>
  <c r="D119" i="7"/>
  <c r="D141" i="4"/>
  <c r="D119" i="5"/>
  <c r="K120" i="7"/>
  <c r="K142" i="4"/>
  <c r="K120" i="5"/>
  <c r="G108" i="7"/>
  <c r="G130" i="4"/>
  <c r="G108" i="5"/>
  <c r="H118" i="7"/>
  <c r="H118" i="5"/>
  <c r="H140" i="4"/>
  <c r="F120" i="7"/>
  <c r="F120" i="5"/>
  <c r="F142" i="4"/>
  <c r="K107" i="7"/>
  <c r="K129" i="4"/>
  <c r="K107" i="5"/>
  <c r="D118" i="7"/>
  <c r="D118" i="5"/>
  <c r="D140" i="4"/>
  <c r="Q108" i="7"/>
  <c r="Q130" i="4"/>
  <c r="Q108" i="5"/>
  <c r="Q105" i="7"/>
  <c r="Q105" i="5"/>
  <c r="Q127" i="4"/>
  <c r="Q122" i="7"/>
  <c r="Q144" i="4"/>
  <c r="Q122" i="5"/>
  <c r="Q119" i="7"/>
  <c r="Q141" i="4"/>
  <c r="Q119" i="5"/>
  <c r="Q116" i="7"/>
  <c r="Q116" i="5"/>
  <c r="Q138" i="4"/>
  <c r="S104" i="7"/>
  <c r="S126" i="4"/>
  <c r="S104" i="5"/>
  <c r="T113" i="7"/>
  <c r="T113" i="5"/>
  <c r="T135" i="4"/>
  <c r="T108" i="7"/>
  <c r="T108" i="5"/>
  <c r="T130" i="4"/>
  <c r="R118" i="7"/>
  <c r="R118" i="5"/>
  <c r="R140" i="4"/>
  <c r="T103" i="7"/>
  <c r="T125" i="4"/>
  <c r="T103" i="5"/>
  <c r="R113" i="7"/>
  <c r="R113" i="5"/>
  <c r="R135" i="4"/>
  <c r="S122" i="7"/>
  <c r="S144" i="4"/>
  <c r="S122" i="5"/>
  <c r="R108" i="7"/>
  <c r="R108" i="5"/>
  <c r="R130" i="4"/>
  <c r="S117" i="7"/>
  <c r="S139" i="4"/>
  <c r="S117" i="5"/>
  <c r="R103" i="7"/>
  <c r="R125" i="4"/>
  <c r="R103" i="5"/>
  <c r="S112" i="7"/>
  <c r="S134" i="4"/>
  <c r="S112" i="5"/>
  <c r="T121" i="7"/>
  <c r="T143" i="4"/>
  <c r="T121" i="5"/>
  <c r="S107" i="7"/>
  <c r="S107" i="5"/>
  <c r="S129" i="4"/>
  <c r="T116" i="7"/>
  <c r="T138" i="4"/>
  <c r="T116" i="5"/>
  <c r="S102" i="7"/>
  <c r="S124" i="4"/>
  <c r="S102" i="5"/>
  <c r="T111" i="7"/>
  <c r="T133" i="4"/>
  <c r="T111" i="5"/>
  <c r="R121" i="7"/>
  <c r="R121" i="5"/>
  <c r="R143" i="4"/>
  <c r="M159" i="7"/>
  <c r="M203" i="7" s="1"/>
  <c r="M159" i="5"/>
  <c r="M203" i="5" s="1"/>
  <c r="M188" i="4"/>
  <c r="M218" i="4" s="1"/>
  <c r="H167" i="7"/>
  <c r="H211" i="7" s="1"/>
  <c r="H196" i="4"/>
  <c r="H226" i="4" s="1"/>
  <c r="H167" i="5"/>
  <c r="H211" i="5" s="1"/>
  <c r="H154" i="7"/>
  <c r="H198" i="7" s="1"/>
  <c r="H183" i="4"/>
  <c r="H213" i="4" s="1"/>
  <c r="H154" i="5"/>
  <c r="H198" i="5" s="1"/>
  <c r="H157" i="7"/>
  <c r="H201" i="7" s="1"/>
  <c r="H186" i="4"/>
  <c r="H216" i="4" s="1"/>
  <c r="H157" i="5"/>
  <c r="H201" i="5" s="1"/>
  <c r="D156" i="7"/>
  <c r="D200" i="7" s="1"/>
  <c r="D156" i="5"/>
  <c r="D200" i="5" s="1"/>
  <c r="D185" i="4"/>
  <c r="D215" i="4" s="1"/>
  <c r="D160" i="7"/>
  <c r="D204" i="7" s="1"/>
  <c r="D160" i="5"/>
  <c r="D204" i="5" s="1"/>
  <c r="D189" i="4"/>
  <c r="D219" i="4" s="1"/>
  <c r="B149" i="7"/>
  <c r="Y149" i="7" s="1"/>
  <c r="B178" i="4"/>
  <c r="B149" i="5"/>
  <c r="Y149" i="5" s="1"/>
  <c r="N45" i="1"/>
  <c r="N42" i="1"/>
  <c r="N15" i="1"/>
  <c r="N16" i="1" s="1"/>
  <c r="M45" i="1"/>
  <c r="Y12" i="1"/>
  <c r="Y45" i="1" s="1"/>
  <c r="P19" i="7"/>
  <c r="P41" i="4"/>
  <c r="P19" i="5"/>
  <c r="P25" i="7"/>
  <c r="P47" i="4"/>
  <c r="P25" i="5"/>
  <c r="P10" i="7"/>
  <c r="P10" i="5"/>
  <c r="P32" i="4"/>
  <c r="P27" i="7"/>
  <c r="P27" i="5"/>
  <c r="P49" i="4"/>
  <c r="P30" i="7"/>
  <c r="P30" i="5"/>
  <c r="P52" i="4"/>
  <c r="P16" i="7"/>
  <c r="P16" i="5"/>
  <c r="P38" i="4"/>
  <c r="B167" i="7"/>
  <c r="Y167" i="7" s="1"/>
  <c r="B167" i="5"/>
  <c r="Y167" i="5" s="1"/>
  <c r="B196" i="4"/>
  <c r="D19" i="7"/>
  <c r="D19" i="5"/>
  <c r="D41" i="4"/>
  <c r="D18" i="7"/>
  <c r="D40" i="4"/>
  <c r="D18" i="5"/>
  <c r="F11" i="7"/>
  <c r="F11" i="5"/>
  <c r="F33" i="4"/>
  <c r="K62" i="7"/>
  <c r="K62" i="5"/>
  <c r="K84" i="4"/>
  <c r="I59" i="7"/>
  <c r="I59" i="5"/>
  <c r="I81" i="4"/>
  <c r="E68" i="7"/>
  <c r="E68" i="5"/>
  <c r="E90" i="4"/>
  <c r="I60" i="7"/>
  <c r="I82" i="4"/>
  <c r="I60" i="5"/>
  <c r="R74" i="7"/>
  <c r="H74" i="7" s="1"/>
  <c r="R74" i="5"/>
  <c r="H74" i="5" s="1"/>
  <c r="R96" i="4"/>
  <c r="H96" i="4" s="1"/>
  <c r="F60" i="7"/>
  <c r="F60" i="5"/>
  <c r="F82" i="4"/>
  <c r="C24" i="7"/>
  <c r="C24" i="5"/>
  <c r="C46" i="4"/>
  <c r="E13" i="7"/>
  <c r="E35" i="4"/>
  <c r="E13" i="5"/>
  <c r="J68" i="7"/>
  <c r="J90" i="4"/>
  <c r="J68" i="5"/>
  <c r="R63" i="7"/>
  <c r="H63" i="7" s="1"/>
  <c r="R85" i="4"/>
  <c r="H85" i="4" s="1"/>
  <c r="R63" i="5"/>
  <c r="H63" i="5" s="1"/>
  <c r="R65" i="7"/>
  <c r="H65" i="7" s="1"/>
  <c r="R87" i="4"/>
  <c r="H87" i="4" s="1"/>
  <c r="R65" i="5"/>
  <c r="H65" i="5" s="1"/>
  <c r="E12" i="7"/>
  <c r="E34" i="4"/>
  <c r="E12" i="5"/>
  <c r="D74" i="7"/>
  <c r="D74" i="5"/>
  <c r="D96" i="4"/>
  <c r="L56" i="7"/>
  <c r="L56" i="5"/>
  <c r="L78" i="4"/>
  <c r="I20" i="7"/>
  <c r="I20" i="5"/>
  <c r="I42" i="4"/>
  <c r="K60" i="7"/>
  <c r="K60" i="5"/>
  <c r="K82" i="4"/>
  <c r="H19" i="7"/>
  <c r="H41" i="4"/>
  <c r="H19" i="5"/>
  <c r="E30" i="7"/>
  <c r="E52" i="4"/>
  <c r="E30" i="5"/>
  <c r="D76" i="7"/>
  <c r="D98" i="4"/>
  <c r="D76" i="5"/>
  <c r="I67" i="7"/>
  <c r="I89" i="4"/>
  <c r="I67" i="5"/>
  <c r="D21" i="7"/>
  <c r="D21" i="5"/>
  <c r="D43" i="4"/>
  <c r="H11" i="7"/>
  <c r="H11" i="5"/>
  <c r="H33" i="4"/>
  <c r="F61" i="7"/>
  <c r="F83" i="4"/>
  <c r="F61" i="5"/>
  <c r="H26" i="7"/>
  <c r="H48" i="4"/>
  <c r="H26" i="5"/>
  <c r="K21" i="7"/>
  <c r="K43" i="4"/>
  <c r="K21" i="5"/>
  <c r="E16" i="7"/>
  <c r="E16" i="5"/>
  <c r="E38" i="4"/>
  <c r="J20" i="7"/>
  <c r="J20" i="5"/>
  <c r="J42" i="4"/>
  <c r="D12" i="7"/>
  <c r="D34" i="4"/>
  <c r="D12" i="5"/>
  <c r="D63" i="7"/>
  <c r="D63" i="5"/>
  <c r="D85" i="4"/>
  <c r="J12" i="7"/>
  <c r="J34" i="4"/>
  <c r="J12" i="5"/>
  <c r="J63" i="7"/>
  <c r="J85" i="4"/>
  <c r="J63" i="5"/>
  <c r="C76" i="7"/>
  <c r="C76" i="5"/>
  <c r="C98" i="4"/>
  <c r="D75" i="7"/>
  <c r="D75" i="5"/>
  <c r="D97" i="4"/>
  <c r="R60" i="7"/>
  <c r="H60" i="7" s="1"/>
  <c r="R82" i="4"/>
  <c r="H82" i="4" s="1"/>
  <c r="R60" i="5"/>
  <c r="H60" i="5" s="1"/>
  <c r="C102" i="7"/>
  <c r="C102" i="5"/>
  <c r="C124" i="4"/>
  <c r="D16" i="7"/>
  <c r="D38" i="4"/>
  <c r="D16" i="5"/>
  <c r="K72" i="7"/>
  <c r="K94" i="4"/>
  <c r="K72" i="5"/>
  <c r="E71" i="7"/>
  <c r="E71" i="5"/>
  <c r="E93" i="4"/>
  <c r="L66" i="7"/>
  <c r="L66" i="5"/>
  <c r="L88" i="4"/>
  <c r="C71" i="7"/>
  <c r="C71" i="5"/>
  <c r="C93" i="4"/>
  <c r="K22" i="7"/>
  <c r="K22" i="5"/>
  <c r="K44" i="4"/>
  <c r="K17" i="7"/>
  <c r="K39" i="4"/>
  <c r="K17" i="5"/>
  <c r="J70" i="7"/>
  <c r="J70" i="5"/>
  <c r="J92" i="4"/>
  <c r="C13" i="7"/>
  <c r="C35" i="4"/>
  <c r="C13" i="5"/>
  <c r="L75" i="7"/>
  <c r="L75" i="5"/>
  <c r="L97" i="4"/>
  <c r="K19" i="7"/>
  <c r="K19" i="5"/>
  <c r="K41" i="4"/>
  <c r="C57" i="7"/>
  <c r="C79" i="4"/>
  <c r="C57" i="5"/>
  <c r="C66" i="7"/>
  <c r="C66" i="5"/>
  <c r="C88" i="4"/>
  <c r="R62" i="7"/>
  <c r="H62" i="7" s="1"/>
  <c r="R62" i="5"/>
  <c r="H62" i="5" s="1"/>
  <c r="R84" i="4"/>
  <c r="H84" i="4" s="1"/>
  <c r="E10" i="7"/>
  <c r="E10" i="5"/>
  <c r="E32" i="4"/>
  <c r="F68" i="7"/>
  <c r="F68" i="5"/>
  <c r="F90" i="4"/>
  <c r="I23" i="7"/>
  <c r="I23" i="5"/>
  <c r="I45" i="4"/>
  <c r="C12" i="7"/>
  <c r="C34" i="4"/>
  <c r="C12" i="5"/>
  <c r="F10" i="7"/>
  <c r="F10" i="5"/>
  <c r="F32" i="4"/>
  <c r="K65" i="7"/>
  <c r="K65" i="5"/>
  <c r="K87" i="4"/>
  <c r="K20" i="7"/>
  <c r="K42" i="4"/>
  <c r="K20" i="5"/>
  <c r="I75" i="7"/>
  <c r="I75" i="5"/>
  <c r="I97" i="4"/>
  <c r="E70" i="7"/>
  <c r="E70" i="5"/>
  <c r="E92" i="4"/>
  <c r="D26" i="7"/>
  <c r="D26" i="5"/>
  <c r="D48" i="4"/>
  <c r="F12" i="7"/>
  <c r="F34" i="4"/>
  <c r="F12" i="5"/>
  <c r="I56" i="7"/>
  <c r="I78" i="4"/>
  <c r="I56" i="5"/>
  <c r="I12" i="7"/>
  <c r="I12" i="5"/>
  <c r="I34" i="4"/>
  <c r="I69" i="7"/>
  <c r="I69" i="5"/>
  <c r="I91" i="4"/>
  <c r="F75" i="7"/>
  <c r="F97" i="4"/>
  <c r="F75" i="5"/>
  <c r="R56" i="7"/>
  <c r="H56" i="7" s="1"/>
  <c r="R78" i="4"/>
  <c r="H78" i="4" s="1"/>
  <c r="R56" i="5"/>
  <c r="H56" i="5" s="1"/>
  <c r="I26" i="7"/>
  <c r="I48" i="4"/>
  <c r="I26" i="5"/>
  <c r="J21" i="7"/>
  <c r="J21" i="5"/>
  <c r="J43" i="4"/>
  <c r="K61" i="7"/>
  <c r="K83" i="4"/>
  <c r="K61" i="5"/>
  <c r="C17" i="7"/>
  <c r="C17" i="5"/>
  <c r="C39" i="4"/>
  <c r="E56" i="7"/>
  <c r="E78" i="4"/>
  <c r="E56" i="5"/>
  <c r="D68" i="7"/>
  <c r="D68" i="5"/>
  <c r="D90" i="4"/>
  <c r="F64" i="7"/>
  <c r="F86" i="4"/>
  <c r="F64" i="5"/>
  <c r="D58" i="7"/>
  <c r="D80" i="4"/>
  <c r="D58" i="5"/>
  <c r="H28" i="7"/>
  <c r="H50" i="4"/>
  <c r="H28" i="5"/>
  <c r="F25" i="7"/>
  <c r="F25" i="5"/>
  <c r="F47" i="4"/>
  <c r="J24" i="7"/>
  <c r="J46" i="4"/>
  <c r="J24" i="5"/>
  <c r="I21" i="7"/>
  <c r="I21" i="5"/>
  <c r="I43" i="4"/>
  <c r="K18" i="7"/>
  <c r="K18" i="5"/>
  <c r="K40" i="4"/>
  <c r="C27" i="7"/>
  <c r="C27" i="5"/>
  <c r="C49" i="4"/>
  <c r="F74" i="7"/>
  <c r="F96" i="4"/>
  <c r="F74" i="5"/>
  <c r="J76" i="7"/>
  <c r="J76" i="5"/>
  <c r="J98" i="4"/>
  <c r="E75" i="7"/>
  <c r="E97" i="4"/>
  <c r="E75" i="5"/>
  <c r="E28" i="7"/>
  <c r="E28" i="5"/>
  <c r="E50" i="4"/>
  <c r="C68" i="7"/>
  <c r="C68" i="5"/>
  <c r="C90" i="4"/>
  <c r="E63" i="7"/>
  <c r="E63" i="5"/>
  <c r="E85" i="4"/>
  <c r="F59" i="7"/>
  <c r="F59" i="5"/>
  <c r="F81" i="4"/>
  <c r="J59" i="7"/>
  <c r="J81" i="4"/>
  <c r="J59" i="5"/>
  <c r="G28" i="7"/>
  <c r="G50" i="4"/>
  <c r="G28" i="5"/>
  <c r="G10" i="7"/>
  <c r="G10" i="5"/>
  <c r="G32" i="4"/>
  <c r="K66" i="7"/>
  <c r="K66" i="5"/>
  <c r="K88" i="4"/>
  <c r="F66" i="7"/>
  <c r="F66" i="5"/>
  <c r="F88" i="4"/>
  <c r="I27" i="7"/>
  <c r="I27" i="5"/>
  <c r="I49" i="4"/>
  <c r="E22" i="7"/>
  <c r="E22" i="5"/>
  <c r="E44" i="4"/>
  <c r="J28" i="7"/>
  <c r="J28" i="5"/>
  <c r="J50" i="4"/>
  <c r="C103" i="7"/>
  <c r="C103" i="5"/>
  <c r="C125" i="4"/>
  <c r="C120" i="7"/>
  <c r="C142" i="4"/>
  <c r="C120" i="5"/>
  <c r="C117" i="7"/>
  <c r="C139" i="4"/>
  <c r="C117" i="5"/>
  <c r="C114" i="7"/>
  <c r="C114" i="5"/>
  <c r="C136" i="4"/>
  <c r="B165" i="7"/>
  <c r="Y165" i="7" s="1"/>
  <c r="B165" i="5"/>
  <c r="Y165" i="5" s="1"/>
  <c r="B194" i="4"/>
  <c r="B166" i="7"/>
  <c r="Y166" i="7" s="1"/>
  <c r="B166" i="5"/>
  <c r="Y166" i="5" s="1"/>
  <c r="B195" i="4"/>
  <c r="T26" i="7"/>
  <c r="T26" i="5"/>
  <c r="T48" i="4"/>
  <c r="S14" i="7"/>
  <c r="S14" i="5"/>
  <c r="S36" i="4"/>
  <c r="N67" i="7"/>
  <c r="N67" i="5"/>
  <c r="N89" i="4"/>
  <c r="O75" i="7"/>
  <c r="O97" i="4"/>
  <c r="O75" i="5"/>
  <c r="T10" i="7"/>
  <c r="T10" i="5"/>
  <c r="T32" i="4"/>
  <c r="M72" i="7"/>
  <c r="M72" i="5"/>
  <c r="M94" i="4"/>
  <c r="M62" i="7"/>
  <c r="M62" i="5"/>
  <c r="M84" i="4"/>
  <c r="N62" i="7"/>
  <c r="N62" i="5"/>
  <c r="N84" i="4"/>
  <c r="T14" i="7"/>
  <c r="T14" i="5"/>
  <c r="T36" i="4"/>
  <c r="N69" i="7"/>
  <c r="N69" i="5"/>
  <c r="N91" i="4"/>
  <c r="T16" i="7"/>
  <c r="T16" i="5"/>
  <c r="T38" i="4"/>
  <c r="R27" i="7"/>
  <c r="R27" i="5"/>
  <c r="R49" i="4"/>
  <c r="M74" i="7"/>
  <c r="M96" i="4"/>
  <c r="M74" i="5"/>
  <c r="T25" i="7"/>
  <c r="T25" i="5"/>
  <c r="T47" i="4"/>
  <c r="S12" i="7"/>
  <c r="S12" i="5"/>
  <c r="S34" i="4"/>
  <c r="O68" i="7"/>
  <c r="O90" i="4"/>
  <c r="O68" i="5"/>
  <c r="O65" i="7"/>
  <c r="O65" i="5"/>
  <c r="O87" i="4"/>
  <c r="N58" i="7"/>
  <c r="N80" i="4"/>
  <c r="N58" i="5"/>
  <c r="M71" i="7"/>
  <c r="M71" i="5"/>
  <c r="M93" i="4"/>
  <c r="Q29" i="7"/>
  <c r="Q51" i="4"/>
  <c r="Q29" i="5"/>
  <c r="M67" i="7"/>
  <c r="M67" i="5"/>
  <c r="M89" i="4"/>
  <c r="R19" i="7"/>
  <c r="R19" i="5"/>
  <c r="R41" i="4"/>
  <c r="M61" i="7"/>
  <c r="M61" i="5"/>
  <c r="M83" i="4"/>
  <c r="O59" i="7"/>
  <c r="O59" i="5"/>
  <c r="O81" i="4"/>
  <c r="Q12" i="7"/>
  <c r="Q12" i="5"/>
  <c r="Q34" i="4"/>
  <c r="Q11" i="7"/>
  <c r="Q11" i="5"/>
  <c r="Q33" i="4"/>
  <c r="M76" i="7"/>
  <c r="M98" i="4"/>
  <c r="M76" i="5"/>
  <c r="O57" i="7"/>
  <c r="O79" i="4"/>
  <c r="O57" i="5"/>
  <c r="R13" i="7"/>
  <c r="R13" i="5"/>
  <c r="R35" i="4"/>
  <c r="R25" i="7"/>
  <c r="R47" i="4"/>
  <c r="R25" i="5"/>
  <c r="S26" i="7"/>
  <c r="S26" i="5"/>
  <c r="S48" i="4"/>
  <c r="O60" i="7"/>
  <c r="O60" i="5"/>
  <c r="O82" i="4"/>
  <c r="T11" i="7"/>
  <c r="T11" i="5"/>
  <c r="T33" i="4"/>
  <c r="F119" i="7"/>
  <c r="F119" i="5"/>
  <c r="F141" i="4"/>
  <c r="G107" i="7"/>
  <c r="G107" i="5"/>
  <c r="G129" i="4"/>
  <c r="H117" i="7"/>
  <c r="H117" i="5"/>
  <c r="H139" i="4"/>
  <c r="F118" i="7"/>
  <c r="F140" i="4"/>
  <c r="F118" i="5"/>
  <c r="K106" i="7"/>
  <c r="K106" i="5"/>
  <c r="K128" i="4"/>
  <c r="D117" i="7"/>
  <c r="D139" i="4"/>
  <c r="D117" i="5"/>
  <c r="F117" i="7"/>
  <c r="F139" i="4"/>
  <c r="F117" i="5"/>
  <c r="G106" i="7"/>
  <c r="G128" i="4"/>
  <c r="G106" i="5"/>
  <c r="H116" i="7"/>
  <c r="H116" i="5"/>
  <c r="H138" i="4"/>
  <c r="F116" i="7"/>
  <c r="F116" i="5"/>
  <c r="F138" i="4"/>
  <c r="K105" i="7"/>
  <c r="K127" i="4"/>
  <c r="K105" i="5"/>
  <c r="D116" i="7"/>
  <c r="D138" i="4"/>
  <c r="D116" i="5"/>
  <c r="F115" i="7"/>
  <c r="F137" i="4"/>
  <c r="F115" i="5"/>
  <c r="G105" i="7"/>
  <c r="G105" i="5"/>
  <c r="G127" i="4"/>
  <c r="H115" i="7"/>
  <c r="H115" i="5"/>
  <c r="H137" i="4"/>
  <c r="F114" i="7"/>
  <c r="F136" i="4"/>
  <c r="F114" i="5"/>
  <c r="K104" i="7"/>
  <c r="K126" i="4"/>
  <c r="K104" i="5"/>
  <c r="D115" i="7"/>
  <c r="D115" i="5"/>
  <c r="D137" i="4"/>
  <c r="F113" i="7"/>
  <c r="F135" i="4"/>
  <c r="F113" i="5"/>
  <c r="G104" i="7"/>
  <c r="G126" i="4"/>
  <c r="G104" i="5"/>
  <c r="H114" i="7"/>
  <c r="H114" i="5"/>
  <c r="H136" i="4"/>
  <c r="F112" i="7"/>
  <c r="F112" i="5"/>
  <c r="F134" i="4"/>
  <c r="K103" i="7"/>
  <c r="K125" i="4"/>
  <c r="K103" i="5"/>
  <c r="D114" i="7"/>
  <c r="D114" i="5"/>
  <c r="D136" i="4"/>
  <c r="F111" i="7"/>
  <c r="F133" i="4"/>
  <c r="F111" i="5"/>
  <c r="G103" i="7"/>
  <c r="G103" i="5"/>
  <c r="G125" i="4"/>
  <c r="H113" i="7"/>
  <c r="H113" i="5"/>
  <c r="H135" i="4"/>
  <c r="F110" i="7"/>
  <c r="F132" i="4"/>
  <c r="F110" i="5"/>
  <c r="K102" i="7"/>
  <c r="K102" i="5"/>
  <c r="K124" i="4"/>
  <c r="D113" i="7"/>
  <c r="D135" i="4"/>
  <c r="D113" i="5"/>
  <c r="F109" i="7"/>
  <c r="F131" i="4"/>
  <c r="F109" i="5"/>
  <c r="G102" i="7"/>
  <c r="G124" i="4"/>
  <c r="G102" i="5"/>
  <c r="H112" i="7"/>
  <c r="H112" i="5"/>
  <c r="H134" i="4"/>
  <c r="F107" i="7"/>
  <c r="F107" i="5"/>
  <c r="F129" i="4"/>
  <c r="E120" i="7"/>
  <c r="E120" i="5"/>
  <c r="E142" i="4"/>
  <c r="D112" i="7"/>
  <c r="D112" i="5"/>
  <c r="D134" i="4"/>
  <c r="F105" i="7"/>
  <c r="F127" i="4"/>
  <c r="F105" i="5"/>
  <c r="I119" i="7"/>
  <c r="I141" i="4"/>
  <c r="I119" i="5"/>
  <c r="H111" i="7"/>
  <c r="H133" i="4"/>
  <c r="H111" i="5"/>
  <c r="F103" i="7"/>
  <c r="F103" i="5"/>
  <c r="F125" i="4"/>
  <c r="E119" i="7"/>
  <c r="E119" i="5"/>
  <c r="E141" i="4"/>
  <c r="D111" i="7"/>
  <c r="D133" i="4"/>
  <c r="D111" i="5"/>
  <c r="I118" i="7"/>
  <c r="I140" i="4"/>
  <c r="I118" i="5"/>
  <c r="H110" i="7"/>
  <c r="H110" i="5"/>
  <c r="H132" i="4"/>
  <c r="E118" i="7"/>
  <c r="E140" i="4"/>
  <c r="E118" i="5"/>
  <c r="D110" i="7"/>
  <c r="D110" i="5"/>
  <c r="D132" i="4"/>
  <c r="Q113" i="7"/>
  <c r="Q135" i="4"/>
  <c r="Q113" i="5"/>
  <c r="Q106" i="7"/>
  <c r="Q106" i="5"/>
  <c r="Q128" i="4"/>
  <c r="Q107" i="7"/>
  <c r="Q107" i="5"/>
  <c r="Q129" i="4"/>
  <c r="Q104" i="7"/>
  <c r="Q126" i="4"/>
  <c r="Q104" i="5"/>
  <c r="Q121" i="7"/>
  <c r="Q121" i="5"/>
  <c r="Q143" i="4"/>
  <c r="T106" i="7"/>
  <c r="T106" i="5"/>
  <c r="T128" i="4"/>
  <c r="R116" i="7"/>
  <c r="R116" i="5"/>
  <c r="R138" i="4"/>
  <c r="R111" i="7"/>
  <c r="R111" i="5"/>
  <c r="R133" i="4"/>
  <c r="S120" i="7"/>
  <c r="S142" i="4"/>
  <c r="S120" i="5"/>
  <c r="R106" i="7"/>
  <c r="R106" i="5"/>
  <c r="R128" i="4"/>
  <c r="S115" i="7"/>
  <c r="S115" i="5"/>
  <c r="S137" i="4"/>
  <c r="S110" i="7"/>
  <c r="S110" i="5"/>
  <c r="S132" i="4"/>
  <c r="T119" i="7"/>
  <c r="T119" i="5"/>
  <c r="T141" i="4"/>
  <c r="S105" i="7"/>
  <c r="S127" i="4"/>
  <c r="S105" i="5"/>
  <c r="T114" i="7"/>
  <c r="T114" i="5"/>
  <c r="T136" i="4"/>
  <c r="T109" i="7"/>
  <c r="T131" i="4"/>
  <c r="T109" i="5"/>
  <c r="R119" i="7"/>
  <c r="R119" i="5"/>
  <c r="R141" i="4"/>
  <c r="T104" i="7"/>
  <c r="T126" i="4"/>
  <c r="T104" i="5"/>
  <c r="R114" i="7"/>
  <c r="R136" i="4"/>
  <c r="R114" i="5"/>
  <c r="M169" i="7"/>
  <c r="M213" i="7" s="1"/>
  <c r="M169" i="5"/>
  <c r="M213" i="5" s="1"/>
  <c r="M198" i="4"/>
  <c r="M228" i="4" s="1"/>
  <c r="M157" i="7"/>
  <c r="M201" i="7" s="1"/>
  <c r="M186" i="4"/>
  <c r="M216" i="4" s="1"/>
  <c r="M157" i="5"/>
  <c r="M201" i="5" s="1"/>
  <c r="H162" i="7"/>
  <c r="H206" i="7" s="1"/>
  <c r="H191" i="4"/>
  <c r="H221" i="4" s="1"/>
  <c r="H162" i="5"/>
  <c r="H206" i="5" s="1"/>
  <c r="H159" i="7"/>
  <c r="H203" i="7" s="1"/>
  <c r="H188" i="4"/>
  <c r="H218" i="4" s="1"/>
  <c r="H159" i="5"/>
  <c r="H203" i="5" s="1"/>
  <c r="H168" i="7"/>
  <c r="H212" i="7" s="1"/>
  <c r="H168" i="5"/>
  <c r="H212" i="5" s="1"/>
  <c r="H197" i="4"/>
  <c r="H227" i="4" s="1"/>
  <c r="D168" i="7"/>
  <c r="D212" i="7" s="1"/>
  <c r="D197" i="4"/>
  <c r="D227" i="4" s="1"/>
  <c r="D168" i="5"/>
  <c r="D212" i="5" s="1"/>
  <c r="M160" i="7"/>
  <c r="M204" i="7" s="1"/>
  <c r="M160" i="5"/>
  <c r="M204" i="5" s="1"/>
  <c r="M189" i="4"/>
  <c r="M219" i="4" s="1"/>
  <c r="D167" i="7"/>
  <c r="D211" i="7" s="1"/>
  <c r="D167" i="5"/>
  <c r="D211" i="5" s="1"/>
  <c r="D196" i="4"/>
  <c r="D226" i="4" s="1"/>
  <c r="D169" i="7"/>
  <c r="D213" i="7" s="1"/>
  <c r="D169" i="5"/>
  <c r="D213" i="5" s="1"/>
  <c r="D198" i="4"/>
  <c r="M167" i="7"/>
  <c r="M211" i="7" s="1"/>
  <c r="M196" i="4"/>
  <c r="M226" i="4" s="1"/>
  <c r="M167" i="5"/>
  <c r="M211" i="5" s="1"/>
  <c r="M154" i="7"/>
  <c r="M198" i="7" s="1"/>
  <c r="M183" i="4"/>
  <c r="M213" i="4" s="1"/>
  <c r="M154" i="5"/>
  <c r="M198" i="5" s="1"/>
  <c r="M164" i="7"/>
  <c r="M208" i="7" s="1"/>
  <c r="M164" i="5"/>
  <c r="M208" i="5" s="1"/>
  <c r="M193" i="4"/>
  <c r="M223" i="4" s="1"/>
  <c r="M165" i="7"/>
  <c r="M209" i="7" s="1"/>
  <c r="M194" i="4"/>
  <c r="M224" i="4" s="1"/>
  <c r="M165" i="5"/>
  <c r="M209" i="5" s="1"/>
  <c r="M152" i="7"/>
  <c r="M196" i="7" s="1"/>
  <c r="M152" i="5"/>
  <c r="M196" i="5" s="1"/>
  <c r="M181" i="4"/>
  <c r="M211" i="4" s="1"/>
  <c r="D150" i="7"/>
  <c r="D194" i="7" s="1"/>
  <c r="D179" i="4"/>
  <c r="D209" i="4" s="1"/>
  <c r="D150" i="5"/>
  <c r="D194" i="5" s="1"/>
  <c r="H158" i="7"/>
  <c r="H202" i="7" s="1"/>
  <c r="H187" i="4"/>
  <c r="H217" i="4" s="1"/>
  <c r="H158" i="5"/>
  <c r="H202" i="5" s="1"/>
  <c r="D166" i="7"/>
  <c r="D210" i="7" s="1"/>
  <c r="D166" i="5"/>
  <c r="D210" i="5" s="1"/>
  <c r="D195" i="4"/>
  <c r="D225" i="4" s="1"/>
  <c r="D165" i="7"/>
  <c r="D209" i="7" s="1"/>
  <c r="D165" i="5"/>
  <c r="D209" i="5" s="1"/>
  <c r="D194" i="4"/>
  <c r="D224" i="4" s="1"/>
  <c r="D163" i="7"/>
  <c r="D207" i="7" s="1"/>
  <c r="D163" i="5"/>
  <c r="D207" i="5" s="1"/>
  <c r="D192" i="4"/>
  <c r="D222" i="4" s="1"/>
  <c r="H163" i="7"/>
  <c r="H207" i="7" s="1"/>
  <c r="H163" i="5"/>
  <c r="H207" i="5" s="1"/>
  <c r="H192" i="4"/>
  <c r="H222" i="4" s="1"/>
  <c r="D155" i="7"/>
  <c r="D199" i="7" s="1"/>
  <c r="D155" i="5"/>
  <c r="D199" i="5" s="1"/>
  <c r="D184" i="4"/>
  <c r="D214" i="4" s="1"/>
  <c r="H149" i="7"/>
  <c r="H193" i="7" s="1"/>
  <c r="H149" i="5"/>
  <c r="H193" i="5" s="1"/>
  <c r="H178" i="4"/>
  <c r="M161" i="7"/>
  <c r="M205" i="7" s="1"/>
  <c r="M161" i="5"/>
  <c r="M205" i="5" s="1"/>
  <c r="M190" i="4"/>
  <c r="M220" i="4" s="1"/>
  <c r="H160" i="7"/>
  <c r="H204" i="7" s="1"/>
  <c r="H189" i="4"/>
  <c r="H219" i="4" s="1"/>
  <c r="H160" i="5"/>
  <c r="H204" i="5" s="1"/>
  <c r="B168" i="7"/>
  <c r="Y168" i="7" s="1"/>
  <c r="B168" i="5"/>
  <c r="Y168" i="5" s="1"/>
  <c r="B197" i="4"/>
  <c r="B159" i="7"/>
  <c r="Y159" i="7" s="1"/>
  <c r="B188" i="4"/>
  <c r="B159" i="5"/>
  <c r="Y159" i="5" s="1"/>
  <c r="O6" i="1"/>
  <c r="O23" i="1"/>
  <c r="O40" i="1" s="1"/>
  <c r="Q42" i="1"/>
  <c r="Q15" i="1"/>
  <c r="Q16" i="1" s="1"/>
  <c r="M23" i="1"/>
  <c r="M6" i="1"/>
  <c r="Y6" i="1" s="1"/>
  <c r="P18" i="7"/>
  <c r="P18" i="5"/>
  <c r="P40" i="4"/>
  <c r="P15" i="7"/>
  <c r="P37" i="4"/>
  <c r="P15" i="5"/>
  <c r="P23" i="7"/>
  <c r="P23" i="5"/>
  <c r="P45" i="4"/>
  <c r="P20" i="7"/>
  <c r="P42" i="4"/>
  <c r="P20" i="5"/>
  <c r="P24" i="7"/>
  <c r="P24" i="5"/>
  <c r="P46" i="4"/>
  <c r="B156" i="7"/>
  <c r="Y156" i="7" s="1"/>
  <c r="B156" i="5"/>
  <c r="Y156" i="5" s="1"/>
  <c r="B185" i="4"/>
  <c r="E61" i="7"/>
  <c r="E83" i="4"/>
  <c r="E61" i="5"/>
  <c r="J30" i="7"/>
  <c r="J30" i="5"/>
  <c r="J52" i="4"/>
  <c r="J13" i="7"/>
  <c r="J13" i="5"/>
  <c r="J35" i="4"/>
  <c r="J74" i="7"/>
  <c r="J96" i="4"/>
  <c r="J74" i="5"/>
  <c r="I19" i="7"/>
  <c r="I19" i="5"/>
  <c r="I41" i="4"/>
  <c r="J57" i="7"/>
  <c r="J79" i="4"/>
  <c r="J57" i="5"/>
  <c r="F65" i="7"/>
  <c r="F87" i="4"/>
  <c r="F65" i="5"/>
  <c r="I72" i="7"/>
  <c r="I72" i="5"/>
  <c r="I94" i="4"/>
  <c r="D70" i="7"/>
  <c r="D92" i="4"/>
  <c r="D70" i="5"/>
  <c r="C23" i="7"/>
  <c r="C23" i="5"/>
  <c r="C45" i="4"/>
  <c r="I76" i="7"/>
  <c r="I98" i="4"/>
  <c r="I76" i="5"/>
  <c r="D57" i="7"/>
  <c r="D57" i="5"/>
  <c r="D79" i="4"/>
  <c r="E18" i="7"/>
  <c r="E18" i="5"/>
  <c r="E40" i="4"/>
  <c r="G12" i="7"/>
  <c r="G12" i="5"/>
  <c r="G34" i="4"/>
  <c r="C29" i="7"/>
  <c r="C29" i="5"/>
  <c r="C51" i="4"/>
  <c r="E19" i="7"/>
  <c r="E41" i="4"/>
  <c r="E19" i="5"/>
  <c r="K24" i="7"/>
  <c r="K24" i="5"/>
  <c r="K46" i="4"/>
  <c r="G11" i="7"/>
  <c r="G11" i="5"/>
  <c r="G33" i="4"/>
  <c r="I18" i="7"/>
  <c r="I40" i="4"/>
  <c r="I18" i="5"/>
  <c r="D72" i="7"/>
  <c r="D94" i="4"/>
  <c r="D72" i="5"/>
  <c r="F27" i="7"/>
  <c r="F27" i="5"/>
  <c r="F49" i="4"/>
  <c r="C14" i="7"/>
  <c r="C14" i="5"/>
  <c r="C36" i="4"/>
  <c r="K12" i="7"/>
  <c r="K12" i="5"/>
  <c r="K34" i="4"/>
  <c r="K76" i="7"/>
  <c r="K98" i="4"/>
  <c r="K76" i="5"/>
  <c r="G27" i="7"/>
  <c r="G49" i="4"/>
  <c r="G27" i="5"/>
  <c r="D11" i="7"/>
  <c r="D11" i="5"/>
  <c r="D33" i="4"/>
  <c r="I63" i="7"/>
  <c r="I63" i="5"/>
  <c r="I85" i="4"/>
  <c r="K74" i="7"/>
  <c r="K96" i="4"/>
  <c r="K74" i="5"/>
  <c r="D17" i="7"/>
  <c r="D17" i="5"/>
  <c r="D39" i="4"/>
  <c r="G17" i="7"/>
  <c r="G17" i="5"/>
  <c r="G39" i="4"/>
  <c r="C75" i="7"/>
  <c r="C75" i="5"/>
  <c r="C97" i="4"/>
  <c r="E14" i="7"/>
  <c r="E14" i="5"/>
  <c r="E36" i="4"/>
  <c r="C58" i="7"/>
  <c r="C58" i="5"/>
  <c r="C80" i="4"/>
  <c r="K75" i="7"/>
  <c r="K75" i="5"/>
  <c r="K97" i="4"/>
  <c r="E23" i="7"/>
  <c r="E45" i="4"/>
  <c r="E23" i="5"/>
  <c r="K63" i="7"/>
  <c r="K63" i="5"/>
  <c r="K85" i="4"/>
  <c r="J73" i="7"/>
  <c r="J73" i="5"/>
  <c r="J95" i="4"/>
  <c r="H30" i="7"/>
  <c r="H52" i="4"/>
  <c r="H30" i="5"/>
  <c r="J60" i="7"/>
  <c r="J60" i="5"/>
  <c r="J82" i="4"/>
  <c r="C72" i="7"/>
  <c r="C94" i="4"/>
  <c r="C72" i="5"/>
  <c r="F13" i="7"/>
  <c r="F35" i="4"/>
  <c r="F13" i="5"/>
  <c r="C26" i="7"/>
  <c r="C26" i="5"/>
  <c r="C48" i="4"/>
  <c r="L73" i="7"/>
  <c r="L95" i="4"/>
  <c r="L73" i="5"/>
  <c r="I65" i="7"/>
  <c r="I65" i="5"/>
  <c r="I87" i="4"/>
  <c r="K58" i="7"/>
  <c r="K80" i="4"/>
  <c r="K58" i="5"/>
  <c r="C65" i="7"/>
  <c r="C87" i="4"/>
  <c r="C65" i="5"/>
  <c r="I64" i="7"/>
  <c r="I64" i="5"/>
  <c r="I86" i="4"/>
  <c r="I25" i="7"/>
  <c r="I25" i="5"/>
  <c r="I47" i="4"/>
  <c r="E74" i="7"/>
  <c r="E74" i="5"/>
  <c r="E96" i="4"/>
  <c r="G14" i="7"/>
  <c r="G14" i="5"/>
  <c r="G36" i="4"/>
  <c r="D69" i="7"/>
  <c r="D91" i="4"/>
  <c r="D69" i="5"/>
  <c r="D66" i="7"/>
  <c r="D66" i="5"/>
  <c r="D88" i="4"/>
  <c r="L63" i="7"/>
  <c r="L63" i="5"/>
  <c r="L85" i="4"/>
  <c r="G21" i="7"/>
  <c r="G43" i="4"/>
  <c r="G21" i="5"/>
  <c r="H24" i="7"/>
  <c r="H24" i="5"/>
  <c r="H46" i="4"/>
  <c r="L57" i="7"/>
  <c r="L57" i="5"/>
  <c r="L79" i="4"/>
  <c r="J75" i="7"/>
  <c r="J75" i="5"/>
  <c r="J97" i="4"/>
  <c r="J25" i="7"/>
  <c r="J25" i="5"/>
  <c r="J47" i="4"/>
  <c r="D65" i="7"/>
  <c r="D65" i="5"/>
  <c r="D87" i="4"/>
  <c r="L68" i="7"/>
  <c r="L68" i="5"/>
  <c r="L90" i="4"/>
  <c r="K23" i="7"/>
  <c r="K23" i="5"/>
  <c r="K45" i="4"/>
  <c r="K73" i="7"/>
  <c r="K73" i="5"/>
  <c r="K95" i="4"/>
  <c r="E67" i="7"/>
  <c r="E89" i="4"/>
  <c r="E67" i="5"/>
  <c r="E57" i="7"/>
  <c r="E57" i="5"/>
  <c r="E79" i="4"/>
  <c r="F62" i="7"/>
  <c r="F84" i="4"/>
  <c r="F62" i="5"/>
  <c r="J64" i="7"/>
  <c r="J86" i="4"/>
  <c r="J64" i="5"/>
  <c r="H16" i="7"/>
  <c r="H16" i="5"/>
  <c r="H38" i="4"/>
  <c r="G24" i="7"/>
  <c r="G46" i="4"/>
  <c r="G24" i="5"/>
  <c r="D59" i="7"/>
  <c r="D59" i="5"/>
  <c r="D81" i="4"/>
  <c r="I14" i="7"/>
  <c r="I36" i="4"/>
  <c r="I14" i="5"/>
  <c r="R68" i="7"/>
  <c r="H68" i="7" s="1"/>
  <c r="R68" i="5"/>
  <c r="H68" i="5" s="1"/>
  <c r="R90" i="4"/>
  <c r="H90" i="4" s="1"/>
  <c r="I10" i="7"/>
  <c r="I10" i="5"/>
  <c r="I32" i="4"/>
  <c r="K26" i="7"/>
  <c r="K26" i="5"/>
  <c r="K48" i="4"/>
  <c r="E27" i="7"/>
  <c r="E49" i="4"/>
  <c r="E27" i="5"/>
  <c r="K14" i="7"/>
  <c r="K14" i="5"/>
  <c r="K36" i="4"/>
  <c r="L58" i="7"/>
  <c r="L58" i="5"/>
  <c r="L80" i="4"/>
  <c r="K11" i="7"/>
  <c r="K33" i="4"/>
  <c r="K11" i="5"/>
  <c r="D60" i="7"/>
  <c r="D82" i="4"/>
  <c r="D60" i="5"/>
  <c r="I62" i="7"/>
  <c r="I62" i="5"/>
  <c r="I84" i="4"/>
  <c r="J71" i="7"/>
  <c r="J71" i="5"/>
  <c r="J93" i="4"/>
  <c r="I74" i="7"/>
  <c r="I74" i="5"/>
  <c r="I96" i="4"/>
  <c r="K30" i="7"/>
  <c r="K30" i="5"/>
  <c r="K52" i="4"/>
  <c r="I66" i="7"/>
  <c r="I88" i="4"/>
  <c r="I66" i="5"/>
  <c r="C60" i="7"/>
  <c r="C60" i="5"/>
  <c r="C82" i="4"/>
  <c r="F63" i="7"/>
  <c r="F63" i="5"/>
  <c r="F85" i="4"/>
  <c r="L64" i="7"/>
  <c r="L64" i="5"/>
  <c r="L86" i="4"/>
  <c r="R75" i="7"/>
  <c r="H75" i="7" s="1"/>
  <c r="R75" i="5"/>
  <c r="H75" i="5" s="1"/>
  <c r="R97" i="4"/>
  <c r="H97" i="4" s="1"/>
  <c r="J22" i="7"/>
  <c r="J44" i="4"/>
  <c r="J22" i="5"/>
  <c r="L60" i="7"/>
  <c r="L60" i="5"/>
  <c r="L82" i="4"/>
  <c r="G15" i="7"/>
  <c r="G15" i="5"/>
  <c r="G37" i="4"/>
  <c r="D15" i="7"/>
  <c r="D37" i="4"/>
  <c r="D15" i="5"/>
  <c r="E24" i="7"/>
  <c r="E46" i="4"/>
  <c r="E24" i="5"/>
  <c r="G30" i="7"/>
  <c r="G30" i="5"/>
  <c r="G52" i="4"/>
  <c r="J61" i="7"/>
  <c r="J61" i="5"/>
  <c r="J83" i="4"/>
  <c r="C111" i="7"/>
  <c r="C133" i="4"/>
  <c r="C111" i="5"/>
  <c r="C108" i="7"/>
  <c r="C108" i="5"/>
  <c r="C130" i="4"/>
  <c r="C105" i="7"/>
  <c r="C127" i="4"/>
  <c r="C105" i="5"/>
  <c r="C122" i="7"/>
  <c r="C122" i="5"/>
  <c r="C144" i="4"/>
  <c r="C119" i="7"/>
  <c r="C141" i="4"/>
  <c r="C119" i="5"/>
  <c r="B158" i="7"/>
  <c r="Y158" i="7" s="1"/>
  <c r="B158" i="5"/>
  <c r="Y158" i="5" s="1"/>
  <c r="B187" i="4"/>
  <c r="S24" i="7"/>
  <c r="S24" i="5"/>
  <c r="S46" i="4"/>
  <c r="S21" i="7"/>
  <c r="S21" i="5"/>
  <c r="S43" i="4"/>
  <c r="N57" i="7"/>
  <c r="N79" i="4"/>
  <c r="N57" i="5"/>
  <c r="N59" i="7"/>
  <c r="N59" i="5"/>
  <c r="N81" i="4"/>
  <c r="Q21" i="7"/>
  <c r="Q43" i="4"/>
  <c r="Q21" i="5"/>
  <c r="R11" i="7"/>
  <c r="R33" i="4"/>
  <c r="R11" i="5"/>
  <c r="T22" i="7"/>
  <c r="T22" i="5"/>
  <c r="T44" i="4"/>
  <c r="N56" i="7"/>
  <c r="N56" i="5"/>
  <c r="N78" i="4"/>
  <c r="T23" i="7"/>
  <c r="T23" i="5"/>
  <c r="T45" i="4"/>
  <c r="S11" i="7"/>
  <c r="S33" i="4"/>
  <c r="S11" i="5"/>
  <c r="S30" i="7"/>
  <c r="S30" i="5"/>
  <c r="S52" i="4"/>
  <c r="O70" i="7"/>
  <c r="O70" i="5"/>
  <c r="O92" i="4"/>
  <c r="R18" i="7"/>
  <c r="R18" i="5"/>
  <c r="R40" i="4"/>
  <c r="N66" i="7"/>
  <c r="N88" i="4"/>
  <c r="N66" i="5"/>
  <c r="T17" i="7"/>
  <c r="T17" i="5"/>
  <c r="T39" i="4"/>
  <c r="R16" i="7"/>
  <c r="R38" i="4"/>
  <c r="R16" i="5"/>
  <c r="T13" i="7"/>
  <c r="T35" i="4"/>
  <c r="T13" i="5"/>
  <c r="M73" i="7"/>
  <c r="M73" i="5"/>
  <c r="M95" i="4"/>
  <c r="M60" i="7"/>
  <c r="M60" i="5"/>
  <c r="M82" i="4"/>
  <c r="M69" i="7"/>
  <c r="M69" i="5"/>
  <c r="M91" i="4"/>
  <c r="O61" i="7"/>
  <c r="O61" i="5"/>
  <c r="O83" i="4"/>
  <c r="Q23" i="7"/>
  <c r="Q23" i="5"/>
  <c r="Q45" i="4"/>
  <c r="R24" i="7"/>
  <c r="R24" i="5"/>
  <c r="R46" i="4"/>
  <c r="N61" i="7"/>
  <c r="N61" i="5"/>
  <c r="N83" i="4"/>
  <c r="M59" i="7"/>
  <c r="M81" i="4"/>
  <c r="M59" i="5"/>
  <c r="O71" i="7"/>
  <c r="O71" i="5"/>
  <c r="O93" i="4"/>
  <c r="N68" i="7"/>
  <c r="N68" i="5"/>
  <c r="N90" i="4"/>
  <c r="S18" i="7"/>
  <c r="S18" i="5"/>
  <c r="S40" i="4"/>
  <c r="Q14" i="7"/>
  <c r="Q14" i="5"/>
  <c r="Q36" i="4"/>
  <c r="T21" i="7"/>
  <c r="T21" i="5"/>
  <c r="T43" i="4"/>
  <c r="R26" i="7"/>
  <c r="R26" i="5"/>
  <c r="R48" i="4"/>
  <c r="T24" i="7"/>
  <c r="T24" i="5"/>
  <c r="T46" i="4"/>
  <c r="N71" i="7"/>
  <c r="N71" i="5"/>
  <c r="N93" i="4"/>
  <c r="O62" i="7"/>
  <c r="O62" i="5"/>
  <c r="O84" i="4"/>
  <c r="N74" i="7"/>
  <c r="N74" i="5"/>
  <c r="N96" i="4"/>
  <c r="S10" i="7"/>
  <c r="S32" i="4"/>
  <c r="S10" i="5"/>
  <c r="R20" i="7"/>
  <c r="R20" i="5"/>
  <c r="R42" i="4"/>
  <c r="R28" i="7"/>
  <c r="R28" i="5"/>
  <c r="R50" i="4"/>
  <c r="R12" i="7"/>
  <c r="R12" i="5"/>
  <c r="R34" i="4"/>
  <c r="M75" i="7"/>
  <c r="M97" i="4"/>
  <c r="M75" i="5"/>
  <c r="R29" i="7"/>
  <c r="R29" i="5"/>
  <c r="R51" i="4"/>
  <c r="O64" i="7"/>
  <c r="O64" i="5"/>
  <c r="O86" i="4"/>
  <c r="Q10" i="7"/>
  <c r="Q32" i="4"/>
  <c r="Q10" i="5"/>
  <c r="B160" i="7"/>
  <c r="Y160" i="7" s="1"/>
  <c r="B189" i="4"/>
  <c r="B160" i="5"/>
  <c r="Y160" i="5" s="1"/>
  <c r="B163" i="7"/>
  <c r="Y163" i="7" s="1"/>
  <c r="B163" i="5"/>
  <c r="Y163" i="5" s="1"/>
  <c r="B192" i="4"/>
  <c r="B162" i="7"/>
  <c r="Y162" i="7" s="1"/>
  <c r="B191" i="4"/>
  <c r="B162" i="5"/>
  <c r="Y162" i="5" s="1"/>
  <c r="I117" i="7"/>
  <c r="I139" i="4"/>
  <c r="I117" i="5"/>
  <c r="H109" i="7"/>
  <c r="H131" i="4"/>
  <c r="H109" i="5"/>
  <c r="E117" i="7"/>
  <c r="E139" i="4"/>
  <c r="E117" i="5"/>
  <c r="D109" i="7"/>
  <c r="D131" i="4"/>
  <c r="D109" i="5"/>
  <c r="J122" i="7"/>
  <c r="J144" i="4"/>
  <c r="J122" i="5"/>
  <c r="I116" i="7"/>
  <c r="I116" i="5"/>
  <c r="I138" i="4"/>
  <c r="H108" i="7"/>
  <c r="H108" i="5"/>
  <c r="H130" i="4"/>
  <c r="E122" i="7"/>
  <c r="E144" i="4"/>
  <c r="E122" i="5"/>
  <c r="E116" i="7"/>
  <c r="E138" i="4"/>
  <c r="E116" i="5"/>
  <c r="D108" i="7"/>
  <c r="D108" i="5"/>
  <c r="D130" i="4"/>
  <c r="G121" i="7"/>
  <c r="G143" i="4"/>
  <c r="G121" i="5"/>
  <c r="I115" i="7"/>
  <c r="I115" i="5"/>
  <c r="I137" i="4"/>
  <c r="H107" i="7"/>
  <c r="H107" i="5"/>
  <c r="H129" i="4"/>
  <c r="J120" i="7"/>
  <c r="J142" i="4"/>
  <c r="J120" i="5"/>
  <c r="E115" i="7"/>
  <c r="E137" i="4"/>
  <c r="E115" i="5"/>
  <c r="D107" i="7"/>
  <c r="D107" i="5"/>
  <c r="D129" i="4"/>
  <c r="K119" i="7"/>
  <c r="K119" i="5"/>
  <c r="K141" i="4"/>
  <c r="I114" i="7"/>
  <c r="I114" i="5"/>
  <c r="I136" i="4"/>
  <c r="H106" i="7"/>
  <c r="H128" i="4"/>
  <c r="H106" i="5"/>
  <c r="K118" i="7"/>
  <c r="K140" i="4"/>
  <c r="K118" i="5"/>
  <c r="E114" i="7"/>
  <c r="E136" i="4"/>
  <c r="E114" i="5"/>
  <c r="D106" i="7"/>
  <c r="D128" i="4"/>
  <c r="D106" i="5"/>
  <c r="K117" i="7"/>
  <c r="K139" i="4"/>
  <c r="K117" i="5"/>
  <c r="I113" i="7"/>
  <c r="I113" i="5"/>
  <c r="I135" i="4"/>
  <c r="H105" i="7"/>
  <c r="H127" i="4"/>
  <c r="H105" i="5"/>
  <c r="K116" i="7"/>
  <c r="K138" i="4"/>
  <c r="K116" i="5"/>
  <c r="E113" i="7"/>
  <c r="E135" i="4"/>
  <c r="E113" i="5"/>
  <c r="D105" i="7"/>
  <c r="D105" i="5"/>
  <c r="D127" i="4"/>
  <c r="K115" i="7"/>
  <c r="K115" i="5"/>
  <c r="K137" i="4"/>
  <c r="I112" i="7"/>
  <c r="I112" i="5"/>
  <c r="I134" i="4"/>
  <c r="H104" i="7"/>
  <c r="H104" i="5"/>
  <c r="H126" i="4"/>
  <c r="K114" i="7"/>
  <c r="K114" i="5"/>
  <c r="K136" i="4"/>
  <c r="E112" i="7"/>
  <c r="E134" i="4"/>
  <c r="E112" i="5"/>
  <c r="D104" i="7"/>
  <c r="D126" i="4"/>
  <c r="D104" i="5"/>
  <c r="K113" i="7"/>
  <c r="K113" i="5"/>
  <c r="K135" i="4"/>
  <c r="I111" i="7"/>
  <c r="I111" i="5"/>
  <c r="I133" i="4"/>
  <c r="H103" i="7"/>
  <c r="H125" i="4"/>
  <c r="H103" i="5"/>
  <c r="K112" i="7"/>
  <c r="K112" i="5"/>
  <c r="K134" i="4"/>
  <c r="E111" i="7"/>
  <c r="E133" i="4"/>
  <c r="E111" i="5"/>
  <c r="D103" i="7"/>
  <c r="D125" i="4"/>
  <c r="D103" i="5"/>
  <c r="K111" i="7"/>
  <c r="K133" i="4"/>
  <c r="K111" i="5"/>
  <c r="I110" i="7"/>
  <c r="I110" i="5"/>
  <c r="I132" i="4"/>
  <c r="H102" i="7"/>
  <c r="H124" i="4"/>
  <c r="H102" i="5"/>
  <c r="K110" i="7"/>
  <c r="K110" i="5"/>
  <c r="K132" i="4"/>
  <c r="E110" i="7"/>
  <c r="E132" i="4"/>
  <c r="E110" i="5"/>
  <c r="D102" i="7"/>
  <c r="D124" i="4"/>
  <c r="D102" i="5"/>
  <c r="Q114" i="7"/>
  <c r="Q114" i="5"/>
  <c r="Q136" i="4"/>
  <c r="Q115" i="7"/>
  <c r="Q137" i="4"/>
  <c r="Q115" i="5"/>
  <c r="Q112" i="7"/>
  <c r="Q112" i="5"/>
  <c r="Q134" i="4"/>
  <c r="Q109" i="7"/>
  <c r="Q109" i="5"/>
  <c r="Q131" i="4"/>
  <c r="Q118" i="7"/>
  <c r="Q118" i="5"/>
  <c r="Q140" i="4"/>
  <c r="Q103" i="7"/>
  <c r="Q125" i="4"/>
  <c r="Q103" i="5"/>
  <c r="R109" i="7"/>
  <c r="R109" i="5"/>
  <c r="R131" i="4"/>
  <c r="S118" i="7"/>
  <c r="S118" i="5"/>
  <c r="S140" i="4"/>
  <c r="R104" i="7"/>
  <c r="R126" i="4"/>
  <c r="R104" i="5"/>
  <c r="S113" i="7"/>
  <c r="S113" i="5"/>
  <c r="S135" i="4"/>
  <c r="T122" i="7"/>
  <c r="T144" i="4"/>
  <c r="T122" i="5"/>
  <c r="S108" i="7"/>
  <c r="S130" i="4"/>
  <c r="S108" i="5"/>
  <c r="T117" i="7"/>
  <c r="T139" i="4"/>
  <c r="T117" i="5"/>
  <c r="S103" i="7"/>
  <c r="S103" i="5"/>
  <c r="S125" i="4"/>
  <c r="T112" i="7"/>
  <c r="T112" i="5"/>
  <c r="T134" i="4"/>
  <c r="R122" i="7"/>
  <c r="R122" i="5"/>
  <c r="R144" i="4"/>
  <c r="T107" i="7"/>
  <c r="T107" i="5"/>
  <c r="T129" i="4"/>
  <c r="R117" i="7"/>
  <c r="R117" i="5"/>
  <c r="R139" i="4"/>
  <c r="T102" i="7"/>
  <c r="T124" i="4"/>
  <c r="T102" i="5"/>
  <c r="R112" i="7"/>
  <c r="R134" i="4"/>
  <c r="R112" i="5"/>
  <c r="S121" i="7"/>
  <c r="S121" i="5"/>
  <c r="S143" i="4"/>
  <c r="R107" i="7"/>
  <c r="R107" i="5"/>
  <c r="R129" i="4"/>
  <c r="S116" i="7"/>
  <c r="S116" i="5"/>
  <c r="S138" i="4"/>
  <c r="R102" i="7"/>
  <c r="R102" i="5"/>
  <c r="R124" i="4"/>
  <c r="F208" i="4"/>
  <c r="M153" i="7"/>
  <c r="M197" i="7" s="1"/>
  <c r="M153" i="5"/>
  <c r="M197" i="5" s="1"/>
  <c r="M182" i="4"/>
  <c r="M212" i="4" s="1"/>
  <c r="M163" i="7"/>
  <c r="M207" i="7" s="1"/>
  <c r="M163" i="5"/>
  <c r="M207" i="5" s="1"/>
  <c r="M192" i="4"/>
  <c r="M222" i="4" s="1"/>
  <c r="H150" i="7"/>
  <c r="H194" i="7" s="1"/>
  <c r="H179" i="4"/>
  <c r="H209" i="4" s="1"/>
  <c r="H150" i="5"/>
  <c r="H194" i="5" s="1"/>
  <c r="H151" i="7"/>
  <c r="H195" i="7" s="1"/>
  <c r="H151" i="5"/>
  <c r="H195" i="5" s="1"/>
  <c r="H180" i="4"/>
  <c r="H210" i="4" s="1"/>
  <c r="D161" i="7"/>
  <c r="D205" i="7" s="1"/>
  <c r="D190" i="4"/>
  <c r="D220" i="4" s="1"/>
  <c r="D161" i="5"/>
  <c r="D205" i="5" s="1"/>
  <c r="D159" i="7"/>
  <c r="D203" i="7" s="1"/>
  <c r="D159" i="5"/>
  <c r="D203" i="5" s="1"/>
  <c r="D188" i="4"/>
  <c r="D218" i="4" s="1"/>
  <c r="D152" i="7"/>
  <c r="D196" i="7" s="1"/>
  <c r="D152" i="5"/>
  <c r="D196" i="5" s="1"/>
  <c r="D181" i="4"/>
  <c r="D211" i="4" s="1"/>
  <c r="M162" i="7"/>
  <c r="M206" i="7" s="1"/>
  <c r="M162" i="5"/>
  <c r="M206" i="5" s="1"/>
  <c r="M191" i="4"/>
  <c r="M221" i="4" s="1"/>
  <c r="D154" i="7"/>
  <c r="D198" i="7" s="1"/>
  <c r="D154" i="5"/>
  <c r="D198" i="5" s="1"/>
  <c r="D183" i="4"/>
  <c r="D213" i="4" s="1"/>
  <c r="H169" i="7"/>
  <c r="H213" i="7" s="1"/>
  <c r="H169" i="5"/>
  <c r="H213" i="5" s="1"/>
  <c r="H198" i="4"/>
  <c r="H156" i="7"/>
  <c r="H200" i="7" s="1"/>
  <c r="H185" i="4"/>
  <c r="H215" i="4" s="1"/>
  <c r="H156" i="5"/>
  <c r="H200" i="5" s="1"/>
  <c r="Y10" i="1"/>
  <c r="Y42" i="1" s="1"/>
  <c r="M42" i="1"/>
  <c r="M15" i="1"/>
  <c r="M16" i="1" s="1"/>
  <c r="P22" i="7"/>
  <c r="P44" i="4"/>
  <c r="P22" i="5"/>
  <c r="P21" i="7"/>
  <c r="P21" i="5"/>
  <c r="P43" i="4"/>
  <c r="P14" i="7"/>
  <c r="P14" i="5"/>
  <c r="P36" i="4"/>
  <c r="P17" i="7"/>
  <c r="P39" i="4"/>
  <c r="P17" i="5"/>
  <c r="P26" i="7"/>
  <c r="P26" i="5"/>
  <c r="P48" i="4"/>
  <c r="B154" i="7"/>
  <c r="Y154" i="7" s="1"/>
  <c r="B154" i="5"/>
  <c r="Y154" i="5" s="1"/>
  <c r="B183" i="4"/>
  <c r="J67" i="7"/>
  <c r="J67" i="5"/>
  <c r="J89" i="4"/>
  <c r="F70" i="7"/>
  <c r="F70" i="5"/>
  <c r="F92" i="4"/>
  <c r="E66" i="7"/>
  <c r="E66" i="5"/>
  <c r="E88" i="4"/>
  <c r="H22" i="7"/>
  <c r="H44" i="4"/>
  <c r="H22" i="5"/>
  <c r="F67" i="7"/>
  <c r="F67" i="5"/>
  <c r="F89" i="4"/>
  <c r="I68" i="7"/>
  <c r="I90" i="4"/>
  <c r="I68" i="5"/>
  <c r="C62" i="7"/>
  <c r="C84" i="4"/>
  <c r="C62" i="5"/>
  <c r="E64" i="7"/>
  <c r="E64" i="5"/>
  <c r="E86" i="4"/>
  <c r="J56" i="7"/>
  <c r="J56" i="5"/>
  <c r="J78" i="4"/>
  <c r="L65" i="7"/>
  <c r="L65" i="5"/>
  <c r="L87" i="4"/>
  <c r="G20" i="7"/>
  <c r="G42" i="4"/>
  <c r="G20" i="5"/>
  <c r="I13" i="7"/>
  <c r="I13" i="5"/>
  <c r="I35" i="4"/>
  <c r="R58" i="7"/>
  <c r="H58" i="7" s="1"/>
  <c r="R80" i="4"/>
  <c r="H80" i="4" s="1"/>
  <c r="R58" i="5"/>
  <c r="H58" i="5" s="1"/>
  <c r="D67" i="7"/>
  <c r="D89" i="4"/>
  <c r="D67" i="5"/>
  <c r="F19" i="7"/>
  <c r="F41" i="4"/>
  <c r="F19" i="5"/>
  <c r="C18" i="7"/>
  <c r="C18" i="5"/>
  <c r="C40" i="4"/>
  <c r="G19" i="7"/>
  <c r="G19" i="5"/>
  <c r="G41" i="4"/>
  <c r="F73" i="7"/>
  <c r="F73" i="5"/>
  <c r="F95" i="4"/>
  <c r="I58" i="7"/>
  <c r="I58" i="5"/>
  <c r="I80" i="4"/>
  <c r="I22" i="7"/>
  <c r="I22" i="5"/>
  <c r="I44" i="4"/>
  <c r="H17" i="7"/>
  <c r="H17" i="5"/>
  <c r="H39" i="4"/>
  <c r="F18" i="7"/>
  <c r="F40" i="4"/>
  <c r="F18" i="5"/>
  <c r="D27" i="7"/>
  <c r="D49" i="4"/>
  <c r="D27" i="5"/>
  <c r="R69" i="7"/>
  <c r="H69" i="7" s="1"/>
  <c r="R69" i="5"/>
  <c r="H69" i="5" s="1"/>
  <c r="R91" i="4"/>
  <c r="H91" i="4" s="1"/>
  <c r="J58" i="7"/>
  <c r="J58" i="5"/>
  <c r="J80" i="4"/>
  <c r="K28" i="7"/>
  <c r="K28" i="5"/>
  <c r="K50" i="4"/>
  <c r="J29" i="7"/>
  <c r="J29" i="5"/>
  <c r="J51" i="4"/>
  <c r="J19" i="7"/>
  <c r="J19" i="5"/>
  <c r="J41" i="4"/>
  <c r="J11" i="7"/>
  <c r="J33" i="4"/>
  <c r="J11" i="5"/>
  <c r="E25" i="7"/>
  <c r="E25" i="5"/>
  <c r="E47" i="4"/>
  <c r="F21" i="7"/>
  <c r="F21" i="5"/>
  <c r="F43" i="4"/>
  <c r="G29" i="7"/>
  <c r="G51" i="4"/>
  <c r="G29" i="5"/>
  <c r="H29" i="7"/>
  <c r="H29" i="5"/>
  <c r="H51" i="4"/>
  <c r="D28" i="7"/>
  <c r="D28" i="5"/>
  <c r="D50" i="4"/>
  <c r="C63" i="7"/>
  <c r="C85" i="4"/>
  <c r="C63" i="5"/>
  <c r="C59" i="7"/>
  <c r="C59" i="5"/>
  <c r="C81" i="4"/>
  <c r="R76" i="7"/>
  <c r="H76" i="7" s="1"/>
  <c r="R98" i="4"/>
  <c r="H98" i="4" s="1"/>
  <c r="R76" i="5"/>
  <c r="H76" i="5" s="1"/>
  <c r="E69" i="7"/>
  <c r="E69" i="5"/>
  <c r="E91" i="4"/>
  <c r="I28" i="7"/>
  <c r="I28" i="5"/>
  <c r="I50" i="4"/>
  <c r="C70" i="7"/>
  <c r="C92" i="4"/>
  <c r="C70" i="5"/>
  <c r="H25" i="7"/>
  <c r="H47" i="4"/>
  <c r="H25" i="5"/>
  <c r="G25" i="7"/>
  <c r="G25" i="5"/>
  <c r="G47" i="4"/>
  <c r="J14" i="7"/>
  <c r="J36" i="4"/>
  <c r="J14" i="5"/>
  <c r="L70" i="7"/>
  <c r="L70" i="5"/>
  <c r="L92" i="4"/>
  <c r="C69" i="7"/>
  <c r="C69" i="5"/>
  <c r="C91" i="4"/>
  <c r="F26" i="7"/>
  <c r="F48" i="4"/>
  <c r="F26" i="5"/>
  <c r="F56" i="7"/>
  <c r="F78" i="4"/>
  <c r="F56" i="5"/>
  <c r="F23" i="7"/>
  <c r="F45" i="4"/>
  <c r="F23" i="5"/>
  <c r="K13" i="7"/>
  <c r="K35" i="4"/>
  <c r="K13" i="5"/>
  <c r="R71" i="7"/>
  <c r="H71" i="7" s="1"/>
  <c r="R71" i="5"/>
  <c r="H71" i="5" s="1"/>
  <c r="R93" i="4"/>
  <c r="H93" i="4" s="1"/>
  <c r="C56" i="7"/>
  <c r="C78" i="4"/>
  <c r="C56" i="5"/>
  <c r="H15" i="7"/>
  <c r="H15" i="5"/>
  <c r="H37" i="4"/>
  <c r="R64" i="7"/>
  <c r="H64" i="7" s="1"/>
  <c r="R64" i="5"/>
  <c r="H64" i="5" s="1"/>
  <c r="R86" i="4"/>
  <c r="H86" i="4" s="1"/>
  <c r="D14" i="7"/>
  <c r="D14" i="5"/>
  <c r="D36" i="4"/>
  <c r="K15" i="7"/>
  <c r="K15" i="5"/>
  <c r="K37" i="4"/>
  <c r="D61" i="7"/>
  <c r="D61" i="5"/>
  <c r="D83" i="4"/>
  <c r="D25" i="7"/>
  <c r="D25" i="5"/>
  <c r="D47" i="4"/>
  <c r="J72" i="7"/>
  <c r="J72" i="5"/>
  <c r="J94" i="4"/>
  <c r="C21" i="7"/>
  <c r="C43" i="4"/>
  <c r="C21" i="5"/>
  <c r="K27" i="7"/>
  <c r="K27" i="5"/>
  <c r="K49" i="4"/>
  <c r="E72" i="7"/>
  <c r="E94" i="4"/>
  <c r="E72" i="5"/>
  <c r="H20" i="7"/>
  <c r="H42" i="4"/>
  <c r="H20" i="5"/>
  <c r="F30" i="7"/>
  <c r="F30" i="5"/>
  <c r="F52" i="4"/>
  <c r="C30" i="7"/>
  <c r="C52" i="4"/>
  <c r="C30" i="5"/>
  <c r="E59" i="7"/>
  <c r="E81" i="4"/>
  <c r="E59" i="5"/>
  <c r="G18" i="7"/>
  <c r="G18" i="5"/>
  <c r="G40" i="4"/>
  <c r="G22" i="7"/>
  <c r="G44" i="4"/>
  <c r="G22" i="5"/>
  <c r="I17" i="7"/>
  <c r="I17" i="5"/>
  <c r="I39" i="4"/>
  <c r="F71" i="7"/>
  <c r="F93" i="4"/>
  <c r="F71" i="5"/>
  <c r="I11" i="7"/>
  <c r="I11" i="5"/>
  <c r="I33" i="4"/>
  <c r="F15" i="7"/>
  <c r="F15" i="5"/>
  <c r="F37" i="4"/>
  <c r="K10" i="7"/>
  <c r="K32" i="4"/>
  <c r="K10" i="5"/>
  <c r="D22" i="7"/>
  <c r="D44" i="4"/>
  <c r="D22" i="5"/>
  <c r="G13" i="7"/>
  <c r="G13" i="5"/>
  <c r="G35" i="4"/>
  <c r="H12" i="7"/>
  <c r="H12" i="5"/>
  <c r="H34" i="4"/>
  <c r="C28" i="7"/>
  <c r="C28" i="5"/>
  <c r="C50" i="4"/>
  <c r="F69" i="7"/>
  <c r="F69" i="5"/>
  <c r="F91" i="4"/>
  <c r="C61" i="7"/>
  <c r="C83" i="4"/>
  <c r="C61" i="5"/>
  <c r="L61" i="7"/>
  <c r="L83" i="4"/>
  <c r="L61" i="5"/>
  <c r="E15" i="7"/>
  <c r="E37" i="4"/>
  <c r="E15" i="5"/>
  <c r="K59" i="7"/>
  <c r="K59" i="5"/>
  <c r="K81" i="4"/>
  <c r="J62" i="7"/>
  <c r="J84" i="4"/>
  <c r="J62" i="5"/>
  <c r="K71" i="7"/>
  <c r="K71" i="5"/>
  <c r="K93" i="4"/>
  <c r="C64" i="7"/>
  <c r="C86" i="4"/>
  <c r="C64" i="5"/>
  <c r="C19" i="7"/>
  <c r="C41" i="4"/>
  <c r="C19" i="5"/>
  <c r="I30" i="7"/>
  <c r="I30" i="5"/>
  <c r="I52" i="4"/>
  <c r="F24" i="7"/>
  <c r="F24" i="5"/>
  <c r="F46" i="4"/>
  <c r="F28" i="7"/>
  <c r="F28" i="5"/>
  <c r="F50" i="4"/>
  <c r="L67" i="7"/>
  <c r="L67" i="5"/>
  <c r="L89" i="4"/>
  <c r="J16" i="7"/>
  <c r="J16" i="5"/>
  <c r="J38" i="4"/>
  <c r="R70" i="7"/>
  <c r="H70" i="7" s="1"/>
  <c r="R70" i="5"/>
  <c r="H70" i="5" s="1"/>
  <c r="R92" i="4"/>
  <c r="H92" i="4" s="1"/>
  <c r="C15" i="7"/>
  <c r="C37" i="4"/>
  <c r="C15" i="5"/>
  <c r="D20" i="7"/>
  <c r="D20" i="5"/>
  <c r="D42" i="4"/>
  <c r="C116" i="7"/>
  <c r="C138" i="4"/>
  <c r="C116" i="5"/>
  <c r="C113" i="7"/>
  <c r="C113" i="5"/>
  <c r="C135" i="4"/>
  <c r="C110" i="7"/>
  <c r="C110" i="5"/>
  <c r="C132" i="4"/>
  <c r="C107" i="7"/>
  <c r="C129" i="4"/>
  <c r="C107" i="5"/>
  <c r="C104" i="7"/>
  <c r="C104" i="5"/>
  <c r="C126" i="4"/>
  <c r="B152" i="7"/>
  <c r="Y152" i="7" s="1"/>
  <c r="B181" i="4"/>
  <c r="B152" i="5"/>
  <c r="Y152" i="5" s="1"/>
  <c r="O56" i="7"/>
  <c r="O56" i="5"/>
  <c r="O78" i="4"/>
  <c r="R17" i="7"/>
  <c r="R39" i="4"/>
  <c r="R17" i="5"/>
  <c r="R23" i="7"/>
  <c r="R45" i="4"/>
  <c r="R23" i="5"/>
  <c r="T12" i="7"/>
  <c r="T34" i="4"/>
  <c r="T12" i="5"/>
  <c r="O74" i="7"/>
  <c r="O96" i="4"/>
  <c r="O74" i="5"/>
  <c r="R10" i="7"/>
  <c r="R10" i="5"/>
  <c r="R32" i="4"/>
  <c r="Q25" i="7"/>
  <c r="Q25" i="5"/>
  <c r="Q47" i="4"/>
  <c r="M68" i="7"/>
  <c r="M68" i="5"/>
  <c r="M90" i="4"/>
  <c r="T15" i="7"/>
  <c r="T37" i="4"/>
  <c r="T15" i="5"/>
  <c r="M64" i="7"/>
  <c r="M64" i="5"/>
  <c r="M86" i="4"/>
  <c r="N63" i="7"/>
  <c r="N63" i="5"/>
  <c r="N85" i="4"/>
  <c r="Q28" i="7"/>
  <c r="Q50" i="4"/>
  <c r="Q28" i="5"/>
  <c r="Q13" i="7"/>
  <c r="Q35" i="4"/>
  <c r="Q13" i="5"/>
  <c r="Q15" i="7"/>
  <c r="Q37" i="4"/>
  <c r="Q15" i="5"/>
  <c r="O67" i="7"/>
  <c r="O67" i="5"/>
  <c r="O89" i="4"/>
  <c r="Q17" i="7"/>
  <c r="Q39" i="4"/>
  <c r="Q17" i="5"/>
  <c r="O58" i="7"/>
  <c r="O58" i="5"/>
  <c r="O80" i="4"/>
  <c r="M56" i="7"/>
  <c r="M56" i="5"/>
  <c r="M78" i="4"/>
  <c r="Q30" i="7"/>
  <c r="Q30" i="5"/>
  <c r="Q52" i="4"/>
  <c r="T20" i="7"/>
  <c r="T20" i="5"/>
  <c r="T42" i="4"/>
  <c r="R30" i="7"/>
  <c r="R30" i="5"/>
  <c r="R52" i="4"/>
  <c r="S20" i="7"/>
  <c r="S20" i="5"/>
  <c r="S42" i="4"/>
  <c r="T27" i="7"/>
  <c r="T27" i="5"/>
  <c r="T49" i="4"/>
  <c r="M66" i="7"/>
  <c r="M88" i="4"/>
  <c r="M66" i="5"/>
  <c r="Q19" i="7"/>
  <c r="Q19" i="5"/>
  <c r="Q41" i="4"/>
  <c r="T30" i="7"/>
  <c r="T52" i="4"/>
  <c r="T30" i="5"/>
  <c r="M63" i="7"/>
  <c r="M85" i="4"/>
  <c r="M63" i="5"/>
  <c r="S23" i="7"/>
  <c r="S23" i="5"/>
  <c r="S45" i="4"/>
  <c r="Q27" i="7"/>
  <c r="Q49" i="4"/>
  <c r="Q27" i="5"/>
  <c r="S28" i="7"/>
  <c r="S50" i="4"/>
  <c r="S28" i="5"/>
  <c r="T19" i="7"/>
  <c r="T19" i="5"/>
  <c r="T41" i="4"/>
  <c r="O63" i="7"/>
  <c r="O63" i="5"/>
  <c r="O85" i="4"/>
  <c r="Q18" i="7"/>
  <c r="Q18" i="5"/>
  <c r="Q40" i="4"/>
  <c r="Q16" i="7"/>
  <c r="Q16" i="5"/>
  <c r="Q38" i="4"/>
  <c r="B161" i="7"/>
  <c r="Y161" i="7" s="1"/>
  <c r="B161" i="5"/>
  <c r="Y161" i="5" s="1"/>
  <c r="B190" i="4"/>
  <c r="B164" i="7"/>
  <c r="Y164" i="7" s="1"/>
  <c r="B193" i="4"/>
  <c r="B164" i="5"/>
  <c r="Y164" i="5" s="1"/>
  <c r="G116" i="7"/>
  <c r="G116" i="5"/>
  <c r="G138" i="4"/>
  <c r="K109" i="7"/>
  <c r="K109" i="5"/>
  <c r="K131" i="4"/>
  <c r="I109" i="7"/>
  <c r="I109" i="5"/>
  <c r="I131" i="4"/>
  <c r="J108" i="7"/>
  <c r="J130" i="4"/>
  <c r="J108" i="5"/>
  <c r="E109" i="7"/>
  <c r="E109" i="5"/>
  <c r="E131" i="4"/>
  <c r="J106" i="7"/>
  <c r="J128" i="4"/>
  <c r="J106" i="5"/>
  <c r="I108" i="7"/>
  <c r="I108" i="5"/>
  <c r="I130" i="4"/>
  <c r="J104" i="7"/>
  <c r="J104" i="5"/>
  <c r="J126" i="4"/>
  <c r="E108" i="7"/>
  <c r="E108" i="5"/>
  <c r="E130" i="4"/>
  <c r="J102" i="7"/>
  <c r="J124" i="4"/>
  <c r="J102" i="5"/>
  <c r="I107" i="7"/>
  <c r="I107" i="5"/>
  <c r="I129" i="4"/>
  <c r="E107" i="7"/>
  <c r="E129" i="4"/>
  <c r="E107" i="5"/>
  <c r="G122" i="7"/>
  <c r="G122" i="5"/>
  <c r="G144" i="4"/>
  <c r="I106" i="7"/>
  <c r="I128" i="4"/>
  <c r="I106" i="5"/>
  <c r="J121" i="7"/>
  <c r="J143" i="4"/>
  <c r="J121" i="5"/>
  <c r="E106" i="7"/>
  <c r="E106" i="5"/>
  <c r="E128" i="4"/>
  <c r="E121" i="7"/>
  <c r="E143" i="4"/>
  <c r="E121" i="5"/>
  <c r="I105" i="7"/>
  <c r="I105" i="5"/>
  <c r="I127" i="4"/>
  <c r="G120" i="7"/>
  <c r="G120" i="5"/>
  <c r="G142" i="4"/>
  <c r="E105" i="7"/>
  <c r="E127" i="4"/>
  <c r="E105" i="5"/>
  <c r="G119" i="7"/>
  <c r="G141" i="4"/>
  <c r="G119" i="5"/>
  <c r="I122" i="7"/>
  <c r="I122" i="5"/>
  <c r="I144" i="4"/>
  <c r="I104" i="7"/>
  <c r="I126" i="4"/>
  <c r="I104" i="5"/>
  <c r="G118" i="7"/>
  <c r="G140" i="4"/>
  <c r="G118" i="5"/>
  <c r="K121" i="7"/>
  <c r="K121" i="5"/>
  <c r="K143" i="4"/>
  <c r="E104" i="7"/>
  <c r="E126" i="4"/>
  <c r="E104" i="5"/>
  <c r="G117" i="7"/>
  <c r="G139" i="4"/>
  <c r="G117" i="5"/>
  <c r="F121" i="7"/>
  <c r="F121" i="5"/>
  <c r="F143" i="4"/>
  <c r="I103" i="7"/>
  <c r="I103" i="5"/>
  <c r="I125" i="4"/>
  <c r="G115" i="7"/>
  <c r="G115" i="5"/>
  <c r="G137" i="4"/>
  <c r="I120" i="7"/>
  <c r="I120" i="5"/>
  <c r="I142" i="4"/>
  <c r="E103" i="7"/>
  <c r="E125" i="4"/>
  <c r="E103" i="5"/>
  <c r="G114" i="7"/>
  <c r="G136" i="4"/>
  <c r="G114" i="5"/>
  <c r="J119" i="7"/>
  <c r="J141" i="4"/>
  <c r="J119" i="5"/>
  <c r="I102" i="7"/>
  <c r="I102" i="5"/>
  <c r="I124" i="4"/>
  <c r="G113" i="7"/>
  <c r="G113" i="5"/>
  <c r="G135" i="4"/>
  <c r="J118" i="7"/>
  <c r="J140" i="4"/>
  <c r="J118" i="5"/>
  <c r="E102" i="7"/>
  <c r="E102" i="5"/>
  <c r="E124" i="4"/>
  <c r="Q102" i="7"/>
  <c r="Q102" i="5"/>
  <c r="Q124" i="4"/>
  <c r="Q120" i="7"/>
  <c r="Q120" i="5"/>
  <c r="Q142" i="4"/>
  <c r="Q117" i="7"/>
  <c r="Q117" i="5"/>
  <c r="Q139" i="4"/>
  <c r="Q110" i="7"/>
  <c r="Q132" i="4"/>
  <c r="Q110" i="5"/>
  <c r="Q111" i="7"/>
  <c r="Q111" i="5"/>
  <c r="Q133" i="4"/>
  <c r="S111" i="7"/>
  <c r="S111" i="5"/>
  <c r="S133" i="4"/>
  <c r="T120" i="7"/>
  <c r="T120" i="5"/>
  <c r="T142" i="4"/>
  <c r="S106" i="7"/>
  <c r="S128" i="4"/>
  <c r="S106" i="5"/>
  <c r="T115" i="7"/>
  <c r="T137" i="4"/>
  <c r="T115" i="5"/>
  <c r="T110" i="7"/>
  <c r="T110" i="5"/>
  <c r="T132" i="4"/>
  <c r="R120" i="7"/>
  <c r="R142" i="4"/>
  <c r="R120" i="5"/>
  <c r="T105" i="7"/>
  <c r="T105" i="5"/>
  <c r="T127" i="4"/>
  <c r="R115" i="7"/>
  <c r="R115" i="5"/>
  <c r="R137" i="4"/>
  <c r="R110" i="7"/>
  <c r="R132" i="4"/>
  <c r="R110" i="5"/>
  <c r="S119" i="7"/>
  <c r="S141" i="4"/>
  <c r="S119" i="5"/>
  <c r="R105" i="7"/>
  <c r="R105" i="5"/>
  <c r="R127" i="4"/>
  <c r="S114" i="7"/>
  <c r="S136" i="4"/>
  <c r="S114" i="5"/>
  <c r="S109" i="7"/>
  <c r="S109" i="5"/>
  <c r="S131" i="4"/>
  <c r="T118" i="7"/>
  <c r="T140" i="4"/>
  <c r="T118" i="5"/>
  <c r="I8" i="1"/>
  <c r="L8" i="1"/>
  <c r="V8" i="1" s="1"/>
  <c r="D10" i="1"/>
  <c r="F8" i="1"/>
  <c r="D8" i="1"/>
  <c r="J8" i="1"/>
  <c r="W8" i="1" s="1"/>
  <c r="P8" i="1"/>
  <c r="O8" i="1"/>
  <c r="F10" i="1"/>
  <c r="K10" i="1"/>
  <c r="H8" i="1"/>
  <c r="P10" i="1"/>
  <c r="I12" i="1"/>
  <c r="H10" i="1"/>
  <c r="P12" i="1"/>
  <c r="P45" i="1" s="1"/>
  <c r="L10" i="1"/>
  <c r="L12" i="1"/>
  <c r="J10" i="1"/>
  <c r="G8" i="1"/>
  <c r="E12" i="1"/>
  <c r="E45" i="1" s="1"/>
  <c r="J12" i="1"/>
  <c r="E8" i="1"/>
  <c r="E10" i="1"/>
  <c r="G10" i="1"/>
  <c r="L118" i="8"/>
  <c r="L16" i="8"/>
  <c r="L25" i="8"/>
  <c r="C152" i="8"/>
  <c r="C174" i="8" s="1"/>
  <c r="I10" i="1"/>
  <c r="K12" i="1"/>
  <c r="K45" i="1" s="1"/>
  <c r="L23" i="8"/>
  <c r="L29" i="8"/>
  <c r="L14" i="8"/>
  <c r="L102" i="8"/>
  <c r="L11" i="8"/>
  <c r="D12" i="1"/>
  <c r="D45" i="1" s="1"/>
  <c r="L21" i="8"/>
  <c r="L113" i="8"/>
  <c r="L17" i="8"/>
  <c r="L104" i="8"/>
  <c r="L103" i="8"/>
  <c r="L18" i="8"/>
  <c r="L109" i="8"/>
  <c r="L26" i="8"/>
  <c r="L13" i="8"/>
  <c r="L30" i="8"/>
  <c r="P31" i="8" s="1"/>
  <c r="L27" i="8"/>
  <c r="L115" i="8"/>
  <c r="L12" i="8"/>
  <c r="L22" i="8"/>
  <c r="L20" i="8"/>
  <c r="L117" i="8"/>
  <c r="L24" i="8"/>
  <c r="L10" i="8"/>
  <c r="P8" i="8" s="1"/>
  <c r="L122" i="8"/>
  <c r="L112" i="8"/>
  <c r="L111" i="8"/>
  <c r="L28" i="8"/>
  <c r="L19" i="8"/>
  <c r="L15" i="8"/>
  <c r="C157" i="8"/>
  <c r="C179" i="8" s="1"/>
  <c r="C166" i="8"/>
  <c r="C188" i="8" s="1"/>
  <c r="C155" i="8"/>
  <c r="C177" i="8" s="1"/>
  <c r="C158" i="8"/>
  <c r="C180" i="8" s="1"/>
  <c r="C156" i="8"/>
  <c r="C178" i="8" s="1"/>
  <c r="C159" i="8"/>
  <c r="C181" i="8" s="1"/>
  <c r="C161" i="8"/>
  <c r="C183" i="8" s="1"/>
  <c r="C154" i="8"/>
  <c r="C176" i="8" s="1"/>
  <c r="C164" i="8"/>
  <c r="C186" i="8" s="1"/>
  <c r="C168" i="8"/>
  <c r="C190" i="8" s="1"/>
  <c r="C149" i="8"/>
  <c r="C171" i="8" s="1"/>
  <c r="C150" i="8"/>
  <c r="C172" i="8" s="1"/>
  <c r="C160" i="8"/>
  <c r="C182" i="8" s="1"/>
  <c r="C165" i="8"/>
  <c r="C187" i="8" s="1"/>
  <c r="C163" i="8"/>
  <c r="C185" i="8" s="1"/>
  <c r="C169" i="8"/>
  <c r="C191" i="8" s="1"/>
  <c r="C162" i="8"/>
  <c r="C184" i="8" s="1"/>
  <c r="C167" i="8"/>
  <c r="C189" i="8" s="1"/>
  <c r="C153" i="8"/>
  <c r="C175" i="8" s="1"/>
  <c r="C151" i="8"/>
  <c r="C173" i="8" s="1"/>
  <c r="S166" i="4" l="1"/>
  <c r="S156" i="4"/>
  <c r="S171" i="4"/>
  <c r="S167" i="4"/>
  <c r="S163" i="4"/>
  <c r="S159" i="4"/>
  <c r="S155" i="4"/>
  <c r="S151" i="4"/>
  <c r="S170" i="4"/>
  <c r="O170" i="4" s="1"/>
  <c r="O175" i="4" s="1"/>
  <c r="S162" i="4"/>
  <c r="S158" i="4"/>
  <c r="S154" i="4"/>
  <c r="S150" i="4"/>
  <c r="S169" i="4"/>
  <c r="S165" i="4"/>
  <c r="S161" i="4"/>
  <c r="S157" i="4"/>
  <c r="S153" i="4"/>
  <c r="S149" i="4"/>
  <c r="S172" i="4"/>
  <c r="S168" i="4"/>
  <c r="S164" i="4"/>
  <c r="S160" i="4"/>
  <c r="S152" i="4"/>
  <c r="B217" i="4"/>
  <c r="S187" i="4"/>
  <c r="B215" i="4"/>
  <c r="S185" i="4"/>
  <c r="B225" i="4"/>
  <c r="S195" i="4"/>
  <c r="S199" i="4"/>
  <c r="S201" i="4"/>
  <c r="S200" i="4"/>
  <c r="B228" i="4"/>
  <c r="S198" i="4"/>
  <c r="B223" i="4"/>
  <c r="S193" i="4"/>
  <c r="B211" i="4"/>
  <c r="S181" i="4"/>
  <c r="B213" i="4"/>
  <c r="S183" i="4"/>
  <c r="B222" i="4"/>
  <c r="S192" i="4"/>
  <c r="B219" i="4"/>
  <c r="S189" i="4"/>
  <c r="B218" i="4"/>
  <c r="S188" i="4"/>
  <c r="B226" i="4"/>
  <c r="S196" i="4"/>
  <c r="B212" i="4"/>
  <c r="S182" i="4"/>
  <c r="B210" i="4"/>
  <c r="S180" i="4"/>
  <c r="B209" i="4"/>
  <c r="S179" i="4"/>
  <c r="B220" i="4"/>
  <c r="S190" i="4"/>
  <c r="B221" i="4"/>
  <c r="S191" i="4"/>
  <c r="B227" i="4"/>
  <c r="S197" i="4"/>
  <c r="B224" i="4"/>
  <c r="S194" i="4"/>
  <c r="B216" i="4"/>
  <c r="S186" i="4"/>
  <c r="B214" i="4"/>
  <c r="S184" i="4"/>
  <c r="B208" i="4"/>
  <c r="S178" i="4"/>
  <c r="U98" i="4"/>
  <c r="V98" i="4" s="1"/>
  <c r="Q209" i="8"/>
  <c r="I218" i="8"/>
  <c r="C211" i="8"/>
  <c r="I212" i="8"/>
  <c r="I215" i="8"/>
  <c r="Q219" i="8"/>
  <c r="F218" i="8"/>
  <c r="J212" i="8"/>
  <c r="G211" i="8"/>
  <c r="E214" i="8"/>
  <c r="I211" i="8"/>
  <c r="Q218" i="8"/>
  <c r="I220" i="8"/>
  <c r="S218" i="8"/>
  <c r="C209" i="8"/>
  <c r="E217" i="8"/>
  <c r="J209" i="8"/>
  <c r="S220" i="8"/>
  <c r="I214" i="8"/>
  <c r="S215" i="8"/>
  <c r="D215" i="8"/>
  <c r="D217" i="8"/>
  <c r="C216" i="8"/>
  <c r="G214" i="8"/>
  <c r="T215" i="8"/>
  <c r="G215" i="8"/>
  <c r="P212" i="8"/>
  <c r="D218" i="8"/>
  <c r="J216" i="8"/>
  <c r="R214" i="8"/>
  <c r="D219" i="8"/>
  <c r="S212" i="8"/>
  <c r="D209" i="8"/>
  <c r="R212" i="8"/>
  <c r="G218" i="8"/>
  <c r="F219" i="8"/>
  <c r="S211" i="8"/>
  <c r="K216" i="8"/>
  <c r="F210" i="8"/>
  <c r="Q210" i="8"/>
  <c r="G220" i="8"/>
  <c r="C210" i="8"/>
  <c r="G217" i="8"/>
  <c r="K218" i="8"/>
  <c r="D210" i="8"/>
  <c r="K217" i="8"/>
  <c r="C218" i="8"/>
  <c r="E212" i="8"/>
  <c r="F211" i="8"/>
  <c r="T216" i="8"/>
  <c r="I219" i="8"/>
  <c r="P211" i="8"/>
  <c r="K212" i="8"/>
  <c r="I210" i="8"/>
  <c r="J215" i="8"/>
  <c r="K213" i="8"/>
  <c r="Q216" i="8"/>
  <c r="G213" i="8"/>
  <c r="F213" i="8"/>
  <c r="J220" i="8"/>
  <c r="H212" i="8"/>
  <c r="F209" i="8"/>
  <c r="F217" i="8"/>
  <c r="H209" i="8"/>
  <c r="P217" i="8"/>
  <c r="C219" i="8"/>
  <c r="E215" i="8"/>
  <c r="J214" i="8"/>
  <c r="Q220" i="8"/>
  <c r="E213" i="8"/>
  <c r="T209" i="8"/>
  <c r="H213" i="8"/>
  <c r="D212" i="8"/>
  <c r="J210" i="8"/>
  <c r="F220" i="8"/>
  <c r="Q212" i="8"/>
  <c r="R209" i="8"/>
  <c r="P219" i="8"/>
  <c r="G212" i="8"/>
  <c r="T213" i="8"/>
  <c r="J218" i="8"/>
  <c r="R219" i="8"/>
  <c r="G209" i="8"/>
  <c r="Q214" i="8"/>
  <c r="R218" i="8"/>
  <c r="Q211" i="8"/>
  <c r="H218" i="8"/>
  <c r="K215" i="8"/>
  <c r="E218" i="8"/>
  <c r="G216" i="8"/>
  <c r="H219" i="8"/>
  <c r="C215" i="8"/>
  <c r="S219" i="8"/>
  <c r="H210" i="8"/>
  <c r="P218" i="8"/>
  <c r="I216" i="8"/>
  <c r="P220" i="8"/>
  <c r="K210" i="8"/>
  <c r="C217" i="8"/>
  <c r="P214" i="8"/>
  <c r="E211" i="8"/>
  <c r="K214" i="8"/>
  <c r="T211" i="8"/>
  <c r="D211" i="8"/>
  <c r="J211" i="8"/>
  <c r="J217" i="8"/>
  <c r="F214" i="8"/>
  <c r="S213" i="8"/>
  <c r="R220" i="8"/>
  <c r="D214" i="8"/>
  <c r="Q213" i="8"/>
  <c r="S214" i="8"/>
  <c r="I209" i="8"/>
  <c r="P216" i="8"/>
  <c r="T217" i="8"/>
  <c r="E209" i="8"/>
  <c r="R216" i="8"/>
  <c r="G219" i="8"/>
  <c r="F212" i="8"/>
  <c r="H211" i="8"/>
  <c r="S217" i="8"/>
  <c r="T220" i="8"/>
  <c r="P209" i="8"/>
  <c r="H216" i="8"/>
  <c r="J219" i="8"/>
  <c r="S210" i="8"/>
  <c r="S209" i="8"/>
  <c r="E216" i="8"/>
  <c r="P215" i="8"/>
  <c r="E220" i="8"/>
  <c r="T212" i="8"/>
  <c r="R215" i="8"/>
  <c r="K211" i="8"/>
  <c r="H214" i="8"/>
  <c r="K220" i="8"/>
  <c r="H217" i="8"/>
  <c r="I217" i="8"/>
  <c r="F216" i="8"/>
  <c r="T218" i="8"/>
  <c r="T219" i="8"/>
  <c r="T214" i="8"/>
  <c r="C213" i="8"/>
  <c r="R210" i="8"/>
  <c r="D216" i="8"/>
  <c r="Q215" i="8"/>
  <c r="H215" i="8"/>
  <c r="H220" i="8"/>
  <c r="D213" i="8"/>
  <c r="R217" i="8"/>
  <c r="T210" i="8"/>
  <c r="C212" i="8"/>
  <c r="I213" i="8"/>
  <c r="J213" i="8"/>
  <c r="C214" i="8"/>
  <c r="R211" i="8"/>
  <c r="F215" i="8"/>
  <c r="G210" i="8"/>
  <c r="P213" i="8"/>
  <c r="K219" i="8"/>
  <c r="D220" i="8"/>
  <c r="E219" i="8"/>
  <c r="E210" i="8"/>
  <c r="P210" i="8"/>
  <c r="S216" i="8"/>
  <c r="C220" i="8"/>
  <c r="Q217" i="8"/>
  <c r="K209" i="8"/>
  <c r="R213" i="8"/>
  <c r="U30" i="8"/>
  <c r="L31" i="8"/>
  <c r="U10" i="8"/>
  <c r="L8" i="8"/>
  <c r="U8" i="1"/>
  <c r="T8" i="1"/>
  <c r="Q217" i="7"/>
  <c r="Q246" i="7" s="1"/>
  <c r="Q217" i="5"/>
  <c r="Q246" i="5" s="1"/>
  <c r="Q246" i="4"/>
  <c r="Q272" i="4" s="1"/>
  <c r="I226" i="7"/>
  <c r="I254" i="7" s="1"/>
  <c r="I226" i="5"/>
  <c r="I254" i="5" s="1"/>
  <c r="I255" i="4"/>
  <c r="I280" i="4" s="1"/>
  <c r="C219" i="7"/>
  <c r="C248" i="7" s="1"/>
  <c r="C248" i="4"/>
  <c r="C274" i="4" s="1"/>
  <c r="C219" i="5"/>
  <c r="C248" i="5" s="1"/>
  <c r="I220" i="7"/>
  <c r="I249" i="7" s="1"/>
  <c r="I220" i="5"/>
  <c r="I249" i="5" s="1"/>
  <c r="I249" i="4"/>
  <c r="I275" i="4" s="1"/>
  <c r="I223" i="7"/>
  <c r="I252" i="7" s="1"/>
  <c r="I252" i="4"/>
  <c r="I278" i="4" s="1"/>
  <c r="I223" i="5"/>
  <c r="I252" i="5" s="1"/>
  <c r="Q227" i="7"/>
  <c r="Q255" i="7" s="1"/>
  <c r="Q256" i="4"/>
  <c r="Q281" i="4" s="1"/>
  <c r="Q227" i="5"/>
  <c r="Q255" i="5" s="1"/>
  <c r="F226" i="7"/>
  <c r="F254" i="7" s="1"/>
  <c r="F226" i="5"/>
  <c r="F254" i="5" s="1"/>
  <c r="F255" i="4"/>
  <c r="F280" i="4" s="1"/>
  <c r="J220" i="7"/>
  <c r="J249" i="7" s="1"/>
  <c r="J249" i="4"/>
  <c r="J275" i="4" s="1"/>
  <c r="J220" i="5"/>
  <c r="J249" i="5" s="1"/>
  <c r="G219" i="7"/>
  <c r="G248" i="7" s="1"/>
  <c r="G219" i="5"/>
  <c r="G248" i="5" s="1"/>
  <c r="G248" i="4"/>
  <c r="G274" i="4" s="1"/>
  <c r="E222" i="7"/>
  <c r="E251" i="7" s="1"/>
  <c r="E222" i="5"/>
  <c r="E251" i="5" s="1"/>
  <c r="E251" i="4"/>
  <c r="E277" i="4" s="1"/>
  <c r="I219" i="7"/>
  <c r="I248" i="7" s="1"/>
  <c r="I248" i="4"/>
  <c r="I274" i="4" s="1"/>
  <c r="I219" i="5"/>
  <c r="I248" i="5" s="1"/>
  <c r="Q226" i="7"/>
  <c r="Q254" i="7" s="1"/>
  <c r="Q226" i="5"/>
  <c r="Q254" i="5" s="1"/>
  <c r="Q255" i="4"/>
  <c r="Q280" i="4" s="1"/>
  <c r="I228" i="7"/>
  <c r="I256" i="7" s="1"/>
  <c r="I228" i="5"/>
  <c r="I256" i="5" s="1"/>
  <c r="I257" i="4"/>
  <c r="I282" i="4" s="1"/>
  <c r="S226" i="7"/>
  <c r="S254" i="7" s="1"/>
  <c r="S226" i="5"/>
  <c r="S254" i="5" s="1"/>
  <c r="S255" i="4"/>
  <c r="S280" i="4" s="1"/>
  <c r="C217" i="7"/>
  <c r="C246" i="7" s="1"/>
  <c r="C246" i="4"/>
  <c r="C272" i="4" s="1"/>
  <c r="C217" i="5"/>
  <c r="C246" i="5" s="1"/>
  <c r="E225" i="7"/>
  <c r="E253" i="7" s="1"/>
  <c r="E254" i="4"/>
  <c r="E279" i="4" s="1"/>
  <c r="E225" i="5"/>
  <c r="E253" i="5" s="1"/>
  <c r="J217" i="7"/>
  <c r="J246" i="7" s="1"/>
  <c r="J217" i="5"/>
  <c r="J246" i="5" s="1"/>
  <c r="J246" i="4"/>
  <c r="J272" i="4" s="1"/>
  <c r="S228" i="7"/>
  <c r="S256" i="7" s="1"/>
  <c r="S257" i="4"/>
  <c r="S282" i="4" s="1"/>
  <c r="S228" i="5"/>
  <c r="S256" i="5" s="1"/>
  <c r="I222" i="7"/>
  <c r="I251" i="7" s="1"/>
  <c r="I251" i="4"/>
  <c r="I277" i="4" s="1"/>
  <c r="I222" i="5"/>
  <c r="I251" i="5" s="1"/>
  <c r="S223" i="7"/>
  <c r="S252" i="7" s="1"/>
  <c r="S252" i="4"/>
  <c r="S278" i="4" s="1"/>
  <c r="S223" i="5"/>
  <c r="S252" i="5" s="1"/>
  <c r="D223" i="7"/>
  <c r="D252" i="7" s="1"/>
  <c r="D223" i="5"/>
  <c r="D252" i="5" s="1"/>
  <c r="D252" i="4"/>
  <c r="D278" i="4" s="1"/>
  <c r="D225" i="7"/>
  <c r="D253" i="7" s="1"/>
  <c r="D254" i="4"/>
  <c r="D279" i="4" s="1"/>
  <c r="D225" i="5"/>
  <c r="D253" i="5" s="1"/>
  <c r="C224" i="7"/>
  <c r="C277" i="7" s="1"/>
  <c r="C224" i="5"/>
  <c r="C277" i="5" s="1"/>
  <c r="C253" i="4"/>
  <c r="C293" i="4" s="1"/>
  <c r="G222" i="7"/>
  <c r="G251" i="7" s="1"/>
  <c r="G251" i="4"/>
  <c r="G277" i="4" s="1"/>
  <c r="G222" i="5"/>
  <c r="G251" i="5" s="1"/>
  <c r="T223" i="7"/>
  <c r="T252" i="7" s="1"/>
  <c r="T223" i="5"/>
  <c r="T252" i="5" s="1"/>
  <c r="T252" i="4"/>
  <c r="T278" i="4" s="1"/>
  <c r="G223" i="7"/>
  <c r="G252" i="7" s="1"/>
  <c r="G252" i="4"/>
  <c r="G278" i="4" s="1"/>
  <c r="G223" i="5"/>
  <c r="G252" i="5" s="1"/>
  <c r="P220" i="7"/>
  <c r="P249" i="7" s="1"/>
  <c r="P220" i="5"/>
  <c r="P249" i="5" s="1"/>
  <c r="P249" i="4"/>
  <c r="P275" i="4" s="1"/>
  <c r="D226" i="7"/>
  <c r="D254" i="7" s="1"/>
  <c r="D255" i="4"/>
  <c r="D280" i="4" s="1"/>
  <c r="D226" i="5"/>
  <c r="D254" i="5" s="1"/>
  <c r="J224" i="7"/>
  <c r="J277" i="7" s="1"/>
  <c r="J253" i="4"/>
  <c r="J293" i="4" s="1"/>
  <c r="J224" i="5"/>
  <c r="J277" i="5" s="1"/>
  <c r="R222" i="7"/>
  <c r="R251" i="7" s="1"/>
  <c r="R251" i="4"/>
  <c r="R277" i="4" s="1"/>
  <c r="R222" i="5"/>
  <c r="R251" i="5" s="1"/>
  <c r="D227" i="7"/>
  <c r="D255" i="7" s="1"/>
  <c r="D256" i="4"/>
  <c r="D281" i="4" s="1"/>
  <c r="D227" i="5"/>
  <c r="D255" i="5" s="1"/>
  <c r="S220" i="7"/>
  <c r="S249" i="7" s="1"/>
  <c r="S249" i="4"/>
  <c r="S275" i="4" s="1"/>
  <c r="S220" i="5"/>
  <c r="S249" i="5" s="1"/>
  <c r="D217" i="7"/>
  <c r="D246" i="7" s="1"/>
  <c r="D217" i="5"/>
  <c r="D246" i="5" s="1"/>
  <c r="D246" i="4"/>
  <c r="D272" i="4" s="1"/>
  <c r="R220" i="7"/>
  <c r="R249" i="7" s="1"/>
  <c r="R220" i="5"/>
  <c r="R249" i="5" s="1"/>
  <c r="R249" i="4"/>
  <c r="R275" i="4" s="1"/>
  <c r="G226" i="7"/>
  <c r="G254" i="7" s="1"/>
  <c r="G255" i="4"/>
  <c r="G280" i="4" s="1"/>
  <c r="G226" i="5"/>
  <c r="G254" i="5" s="1"/>
  <c r="F227" i="7"/>
  <c r="F255" i="7" s="1"/>
  <c r="F227" i="5"/>
  <c r="F255" i="5" s="1"/>
  <c r="F256" i="4"/>
  <c r="F281" i="4" s="1"/>
  <c r="S219" i="7"/>
  <c r="S248" i="7" s="1"/>
  <c r="S248" i="4"/>
  <c r="S274" i="4" s="1"/>
  <c r="S219" i="5"/>
  <c r="S248" i="5" s="1"/>
  <c r="K224" i="7"/>
  <c r="K277" i="7" s="1"/>
  <c r="K253" i="4"/>
  <c r="K293" i="4" s="1"/>
  <c r="K224" i="5"/>
  <c r="K277" i="5" s="1"/>
  <c r="F218" i="7"/>
  <c r="F247" i="7" s="1"/>
  <c r="F218" i="5"/>
  <c r="F247" i="5" s="1"/>
  <c r="F247" i="4"/>
  <c r="F273" i="4" s="1"/>
  <c r="Q218" i="7"/>
  <c r="Q247" i="7" s="1"/>
  <c r="Q218" i="5"/>
  <c r="Q247" i="5" s="1"/>
  <c r="Q247" i="4"/>
  <c r="Q273" i="4" s="1"/>
  <c r="G228" i="7"/>
  <c r="G256" i="7" s="1"/>
  <c r="G257" i="4"/>
  <c r="G282" i="4" s="1"/>
  <c r="G228" i="5"/>
  <c r="G256" i="5" s="1"/>
  <c r="C218" i="7"/>
  <c r="C247" i="7" s="1"/>
  <c r="C218" i="5"/>
  <c r="C247" i="5" s="1"/>
  <c r="C247" i="4"/>
  <c r="C273" i="4" s="1"/>
  <c r="G225" i="7"/>
  <c r="G253" i="7" s="1"/>
  <c r="G254" i="4"/>
  <c r="G279" i="4" s="1"/>
  <c r="G225" i="5"/>
  <c r="G253" i="5" s="1"/>
  <c r="K226" i="7"/>
  <c r="K254" i="7" s="1"/>
  <c r="K226" i="5"/>
  <c r="K254" i="5" s="1"/>
  <c r="K255" i="4"/>
  <c r="K280" i="4" s="1"/>
  <c r="D218" i="7"/>
  <c r="D247" i="7" s="1"/>
  <c r="D247" i="4"/>
  <c r="D273" i="4" s="1"/>
  <c r="D218" i="5"/>
  <c r="D247" i="5" s="1"/>
  <c r="K225" i="7"/>
  <c r="K253" i="7" s="1"/>
  <c r="K254" i="4"/>
  <c r="K279" i="4" s="1"/>
  <c r="K225" i="5"/>
  <c r="K253" i="5" s="1"/>
  <c r="C226" i="7"/>
  <c r="C254" i="7" s="1"/>
  <c r="C226" i="5"/>
  <c r="C254" i="5" s="1"/>
  <c r="C255" i="4"/>
  <c r="C280" i="4" s="1"/>
  <c r="E220" i="7"/>
  <c r="E249" i="7" s="1"/>
  <c r="E220" i="5"/>
  <c r="E249" i="5" s="1"/>
  <c r="E249" i="4"/>
  <c r="E275" i="4" s="1"/>
  <c r="F219" i="7"/>
  <c r="F248" i="7" s="1"/>
  <c r="F219" i="5"/>
  <c r="F248" i="5" s="1"/>
  <c r="F248" i="4"/>
  <c r="F274" i="4" s="1"/>
  <c r="T224" i="7"/>
  <c r="T277" i="7" s="1"/>
  <c r="T253" i="4"/>
  <c r="T293" i="4" s="1"/>
  <c r="T224" i="5"/>
  <c r="T277" i="5" s="1"/>
  <c r="I227" i="7"/>
  <c r="I255" i="7" s="1"/>
  <c r="I227" i="5"/>
  <c r="I255" i="5" s="1"/>
  <c r="I256" i="4"/>
  <c r="I281" i="4" s="1"/>
  <c r="P219" i="7"/>
  <c r="P248" i="7" s="1"/>
  <c r="P248" i="4"/>
  <c r="P274" i="4" s="1"/>
  <c r="P219" i="5"/>
  <c r="P248" i="5" s="1"/>
  <c r="K220" i="7"/>
  <c r="K249" i="7" s="1"/>
  <c r="K249" i="4"/>
  <c r="K275" i="4" s="1"/>
  <c r="K220" i="5"/>
  <c r="K249" i="5" s="1"/>
  <c r="I218" i="7"/>
  <c r="I247" i="7" s="1"/>
  <c r="I218" i="5"/>
  <c r="I247" i="5" s="1"/>
  <c r="I247" i="4"/>
  <c r="I273" i="4" s="1"/>
  <c r="J223" i="7"/>
  <c r="J252" i="7" s="1"/>
  <c r="J252" i="4"/>
  <c r="J278" i="4" s="1"/>
  <c r="J223" i="5"/>
  <c r="J252" i="5" s="1"/>
  <c r="K221" i="7"/>
  <c r="K250" i="7" s="1"/>
  <c r="K250" i="4"/>
  <c r="K276" i="4" s="1"/>
  <c r="K221" i="5"/>
  <c r="K250" i="5" s="1"/>
  <c r="Q224" i="7"/>
  <c r="Q277" i="7" s="1"/>
  <c r="Q224" i="5"/>
  <c r="Q277" i="5" s="1"/>
  <c r="Q253" i="4"/>
  <c r="Q293" i="4" s="1"/>
  <c r="G221" i="7"/>
  <c r="G250" i="7" s="1"/>
  <c r="G250" i="4"/>
  <c r="G276" i="4" s="1"/>
  <c r="G221" i="5"/>
  <c r="G250" i="5" s="1"/>
  <c r="F221" i="7"/>
  <c r="F250" i="7" s="1"/>
  <c r="F221" i="5"/>
  <c r="F250" i="5" s="1"/>
  <c r="F250" i="4"/>
  <c r="F276" i="4" s="1"/>
  <c r="J228" i="7"/>
  <c r="J256" i="7" s="1"/>
  <c r="J257" i="4"/>
  <c r="J282" i="4" s="1"/>
  <c r="J228" i="5"/>
  <c r="J256" i="5" s="1"/>
  <c r="H220" i="7"/>
  <c r="H249" i="7" s="1"/>
  <c r="H249" i="4"/>
  <c r="H275" i="4" s="1"/>
  <c r="H220" i="5"/>
  <c r="H249" i="5" s="1"/>
  <c r="F217" i="7"/>
  <c r="F246" i="7" s="1"/>
  <c r="F246" i="4"/>
  <c r="F272" i="4" s="1"/>
  <c r="F217" i="5"/>
  <c r="F246" i="5" s="1"/>
  <c r="F225" i="7"/>
  <c r="F253" i="7" s="1"/>
  <c r="F225" i="5"/>
  <c r="F253" i="5" s="1"/>
  <c r="F254" i="4"/>
  <c r="F279" i="4" s="1"/>
  <c r="H217" i="7"/>
  <c r="H246" i="7" s="1"/>
  <c r="H217" i="5"/>
  <c r="H246" i="5" s="1"/>
  <c r="H246" i="4"/>
  <c r="H272" i="4" s="1"/>
  <c r="P225" i="7"/>
  <c r="P253" i="7" s="1"/>
  <c r="P254" i="4"/>
  <c r="P279" i="4" s="1"/>
  <c r="P225" i="5"/>
  <c r="P253" i="5" s="1"/>
  <c r="C227" i="7"/>
  <c r="C255" i="7" s="1"/>
  <c r="C256" i="4"/>
  <c r="C281" i="4" s="1"/>
  <c r="C227" i="5"/>
  <c r="C255" i="5" s="1"/>
  <c r="E223" i="7"/>
  <c r="E252" i="7" s="1"/>
  <c r="E223" i="5"/>
  <c r="E252" i="5" s="1"/>
  <c r="E252" i="4"/>
  <c r="E278" i="4" s="1"/>
  <c r="J222" i="7"/>
  <c r="J251" i="7" s="1"/>
  <c r="J222" i="5"/>
  <c r="J251" i="5" s="1"/>
  <c r="J251" i="4"/>
  <c r="J277" i="4" s="1"/>
  <c r="Q228" i="7"/>
  <c r="Q256" i="7" s="1"/>
  <c r="Q257" i="4"/>
  <c r="Q282" i="4" s="1"/>
  <c r="Q228" i="5"/>
  <c r="Q256" i="5" s="1"/>
  <c r="E221" i="7"/>
  <c r="E250" i="7" s="1"/>
  <c r="E250" i="4"/>
  <c r="E276" i="4" s="1"/>
  <c r="E221" i="5"/>
  <c r="E250" i="5" s="1"/>
  <c r="T217" i="7"/>
  <c r="T246" i="7" s="1"/>
  <c r="T217" i="5"/>
  <c r="T246" i="5" s="1"/>
  <c r="T246" i="4"/>
  <c r="T272" i="4" s="1"/>
  <c r="H221" i="7"/>
  <c r="H250" i="7" s="1"/>
  <c r="H221" i="5"/>
  <c r="H250" i="5" s="1"/>
  <c r="H250" i="4"/>
  <c r="H276" i="4" s="1"/>
  <c r="D220" i="7"/>
  <c r="D249" i="7" s="1"/>
  <c r="D249" i="4"/>
  <c r="D275" i="4" s="1"/>
  <c r="D220" i="5"/>
  <c r="D249" i="5" s="1"/>
  <c r="J218" i="7"/>
  <c r="J247" i="7" s="1"/>
  <c r="J247" i="4"/>
  <c r="J273" i="4" s="1"/>
  <c r="J218" i="5"/>
  <c r="J247" i="5" s="1"/>
  <c r="F228" i="7"/>
  <c r="F256" i="7" s="1"/>
  <c r="F228" i="5"/>
  <c r="F256" i="5" s="1"/>
  <c r="F257" i="4"/>
  <c r="F282" i="4" s="1"/>
  <c r="Q220" i="7"/>
  <c r="Q249" i="7" s="1"/>
  <c r="Q249" i="4"/>
  <c r="Q275" i="4" s="1"/>
  <c r="Q220" i="5"/>
  <c r="Q249" i="5" s="1"/>
  <c r="R217" i="7"/>
  <c r="R246" i="7" s="1"/>
  <c r="R246" i="4"/>
  <c r="R272" i="4" s="1"/>
  <c r="R217" i="5"/>
  <c r="R246" i="5" s="1"/>
  <c r="P227" i="7"/>
  <c r="P255" i="7" s="1"/>
  <c r="P256" i="4"/>
  <c r="P281" i="4" s="1"/>
  <c r="P227" i="5"/>
  <c r="P255" i="5" s="1"/>
  <c r="G220" i="7"/>
  <c r="G249" i="7" s="1"/>
  <c r="G220" i="5"/>
  <c r="G249" i="5" s="1"/>
  <c r="G249" i="4"/>
  <c r="G275" i="4" s="1"/>
  <c r="T221" i="7"/>
  <c r="T250" i="7" s="1"/>
  <c r="T221" i="5"/>
  <c r="T250" i="5" s="1"/>
  <c r="T250" i="4"/>
  <c r="T276" i="4" s="1"/>
  <c r="J226" i="7"/>
  <c r="J254" i="7" s="1"/>
  <c r="J255" i="4"/>
  <c r="J280" i="4" s="1"/>
  <c r="J226" i="5"/>
  <c r="J254" i="5" s="1"/>
  <c r="R227" i="7"/>
  <c r="R255" i="7" s="1"/>
  <c r="R256" i="4"/>
  <c r="R281" i="4" s="1"/>
  <c r="R227" i="5"/>
  <c r="R255" i="5" s="1"/>
  <c r="G217" i="7"/>
  <c r="G246" i="7" s="1"/>
  <c r="G246" i="4"/>
  <c r="G272" i="4" s="1"/>
  <c r="G217" i="5"/>
  <c r="G246" i="5" s="1"/>
  <c r="Q222" i="7"/>
  <c r="Q251" i="7" s="1"/>
  <c r="Q222" i="5"/>
  <c r="Q251" i="5" s="1"/>
  <c r="Q251" i="4"/>
  <c r="Q277" i="4" s="1"/>
  <c r="R226" i="7"/>
  <c r="R254" i="7" s="1"/>
  <c r="R226" i="5"/>
  <c r="R254" i="5" s="1"/>
  <c r="R255" i="4"/>
  <c r="R280" i="4" s="1"/>
  <c r="Q219" i="7"/>
  <c r="Q248" i="7" s="1"/>
  <c r="Q248" i="4"/>
  <c r="Q274" i="4" s="1"/>
  <c r="Q219" i="5"/>
  <c r="Q248" i="5" s="1"/>
  <c r="H226" i="7"/>
  <c r="H254" i="7" s="1"/>
  <c r="H226" i="5"/>
  <c r="H254" i="5" s="1"/>
  <c r="H255" i="4"/>
  <c r="H280" i="4" s="1"/>
  <c r="K223" i="7"/>
  <c r="K252" i="7" s="1"/>
  <c r="K252" i="4"/>
  <c r="K278" i="4" s="1"/>
  <c r="K223" i="5"/>
  <c r="K252" i="5" s="1"/>
  <c r="E226" i="7"/>
  <c r="E254" i="7" s="1"/>
  <c r="E255" i="4"/>
  <c r="E280" i="4" s="1"/>
  <c r="E226" i="5"/>
  <c r="E254" i="5" s="1"/>
  <c r="G224" i="7"/>
  <c r="G277" i="7" s="1"/>
  <c r="G224" i="5"/>
  <c r="G277" i="5" s="1"/>
  <c r="G253" i="4"/>
  <c r="G293" i="4" s="1"/>
  <c r="H227" i="7"/>
  <c r="H255" i="7" s="1"/>
  <c r="H227" i="5"/>
  <c r="H255" i="5" s="1"/>
  <c r="H256" i="4"/>
  <c r="H281" i="4" s="1"/>
  <c r="C223" i="7"/>
  <c r="C252" i="7" s="1"/>
  <c r="C223" i="5"/>
  <c r="C252" i="5" s="1"/>
  <c r="C252" i="4"/>
  <c r="C278" i="4" s="1"/>
  <c r="S227" i="7"/>
  <c r="S255" i="7" s="1"/>
  <c r="S256" i="4"/>
  <c r="S281" i="4" s="1"/>
  <c r="S227" i="5"/>
  <c r="S255" i="5" s="1"/>
  <c r="H218" i="7"/>
  <c r="H247" i="7" s="1"/>
  <c r="H218" i="5"/>
  <c r="H247" i="5" s="1"/>
  <c r="H247" i="4"/>
  <c r="H273" i="4" s="1"/>
  <c r="P226" i="7"/>
  <c r="P254" i="7" s="1"/>
  <c r="P226" i="5"/>
  <c r="P254" i="5" s="1"/>
  <c r="P255" i="4"/>
  <c r="P280" i="4" s="1"/>
  <c r="I224" i="7"/>
  <c r="I277" i="7" s="1"/>
  <c r="I253" i="4"/>
  <c r="I293" i="4" s="1"/>
  <c r="I224" i="5"/>
  <c r="I277" i="5" s="1"/>
  <c r="P228" i="7"/>
  <c r="P256" i="7" s="1"/>
  <c r="P228" i="5"/>
  <c r="P256" i="5" s="1"/>
  <c r="P257" i="4"/>
  <c r="P282" i="4" s="1"/>
  <c r="K218" i="7"/>
  <c r="K247" i="7" s="1"/>
  <c r="K247" i="4"/>
  <c r="K273" i="4" s="1"/>
  <c r="K218" i="5"/>
  <c r="K247" i="5" s="1"/>
  <c r="C225" i="7"/>
  <c r="C253" i="7" s="1"/>
  <c r="C225" i="5"/>
  <c r="C253" i="5" s="1"/>
  <c r="C254" i="4"/>
  <c r="C279" i="4" s="1"/>
  <c r="P222" i="7"/>
  <c r="P251" i="7" s="1"/>
  <c r="P222" i="5"/>
  <c r="P251" i="5" s="1"/>
  <c r="P251" i="4"/>
  <c r="P277" i="4" s="1"/>
  <c r="E219" i="7"/>
  <c r="E248" i="7" s="1"/>
  <c r="E219" i="5"/>
  <c r="E248" i="5" s="1"/>
  <c r="E248" i="4"/>
  <c r="E274" i="4" s="1"/>
  <c r="K222" i="7"/>
  <c r="K251" i="7" s="1"/>
  <c r="K251" i="4"/>
  <c r="K277" i="4" s="1"/>
  <c r="K222" i="5"/>
  <c r="K251" i="5" s="1"/>
  <c r="T219" i="7"/>
  <c r="T248" i="7" s="1"/>
  <c r="T248" i="4"/>
  <c r="T274" i="4" s="1"/>
  <c r="T219" i="5"/>
  <c r="T248" i="5" s="1"/>
  <c r="D219" i="7"/>
  <c r="D248" i="7" s="1"/>
  <c r="D248" i="4"/>
  <c r="D274" i="4" s="1"/>
  <c r="D219" i="5"/>
  <c r="D248" i="5" s="1"/>
  <c r="J219" i="7"/>
  <c r="J248" i="7" s="1"/>
  <c r="J219" i="5"/>
  <c r="J248" i="5" s="1"/>
  <c r="J248" i="4"/>
  <c r="J274" i="4" s="1"/>
  <c r="J225" i="7"/>
  <c r="J253" i="7" s="1"/>
  <c r="J225" i="5"/>
  <c r="J253" i="5" s="1"/>
  <c r="J254" i="4"/>
  <c r="J279" i="4" s="1"/>
  <c r="F222" i="7"/>
  <c r="F251" i="7" s="1"/>
  <c r="F222" i="5"/>
  <c r="F251" i="5" s="1"/>
  <c r="F251" i="4"/>
  <c r="F277" i="4" s="1"/>
  <c r="S221" i="7"/>
  <c r="S250" i="7" s="1"/>
  <c r="S250" i="4"/>
  <c r="S276" i="4" s="1"/>
  <c r="S221" i="5"/>
  <c r="S250" i="5" s="1"/>
  <c r="R228" i="7"/>
  <c r="R256" i="7" s="1"/>
  <c r="R257" i="4"/>
  <c r="R282" i="4" s="1"/>
  <c r="R228" i="5"/>
  <c r="R256" i="5" s="1"/>
  <c r="D222" i="7"/>
  <c r="D251" i="7" s="1"/>
  <c r="D251" i="4"/>
  <c r="D277" i="4" s="1"/>
  <c r="D222" i="5"/>
  <c r="D251" i="5" s="1"/>
  <c r="Q221" i="7"/>
  <c r="Q250" i="7" s="1"/>
  <c r="Q221" i="5"/>
  <c r="Q250" i="5" s="1"/>
  <c r="Q250" i="4"/>
  <c r="Q276" i="4" s="1"/>
  <c r="S222" i="7"/>
  <c r="S251" i="7" s="1"/>
  <c r="S251" i="4"/>
  <c r="S277" i="4" s="1"/>
  <c r="S222" i="5"/>
  <c r="S251" i="5" s="1"/>
  <c r="I217" i="7"/>
  <c r="I246" i="7" s="1"/>
  <c r="I246" i="4"/>
  <c r="I272" i="4" s="1"/>
  <c r="I217" i="5"/>
  <c r="I246" i="5" s="1"/>
  <c r="P224" i="7"/>
  <c r="P277" i="7" s="1"/>
  <c r="P253" i="4"/>
  <c r="P293" i="4" s="1"/>
  <c r="P224" i="5"/>
  <c r="P277" i="5" s="1"/>
  <c r="T225" i="7"/>
  <c r="T253" i="7" s="1"/>
  <c r="T225" i="5"/>
  <c r="T253" i="5" s="1"/>
  <c r="T254" i="4"/>
  <c r="T279" i="4" s="1"/>
  <c r="E217" i="7"/>
  <c r="E246" i="7" s="1"/>
  <c r="E217" i="5"/>
  <c r="E246" i="5" s="1"/>
  <c r="E246" i="4"/>
  <c r="E272" i="4" s="1"/>
  <c r="R224" i="7"/>
  <c r="R277" i="7" s="1"/>
  <c r="R224" i="5"/>
  <c r="R277" i="5" s="1"/>
  <c r="R253" i="4"/>
  <c r="R293" i="4" s="1"/>
  <c r="G227" i="7"/>
  <c r="G255" i="7" s="1"/>
  <c r="G256" i="4"/>
  <c r="G281" i="4" s="1"/>
  <c r="G227" i="5"/>
  <c r="G255" i="5" s="1"/>
  <c r="F220" i="7"/>
  <c r="F249" i="7" s="1"/>
  <c r="F249" i="4"/>
  <c r="F275" i="4" s="1"/>
  <c r="F220" i="5"/>
  <c r="F249" i="5" s="1"/>
  <c r="H219" i="7"/>
  <c r="H248" i="7" s="1"/>
  <c r="H248" i="4"/>
  <c r="H274" i="4" s="1"/>
  <c r="H219" i="5"/>
  <c r="H248" i="5" s="1"/>
  <c r="S225" i="7"/>
  <c r="S253" i="7" s="1"/>
  <c r="S254" i="4"/>
  <c r="S279" i="4" s="1"/>
  <c r="S225" i="5"/>
  <c r="S253" i="5" s="1"/>
  <c r="T228" i="7"/>
  <c r="T256" i="7" s="1"/>
  <c r="T257" i="4"/>
  <c r="T282" i="4" s="1"/>
  <c r="T228" i="5"/>
  <c r="T256" i="5" s="1"/>
  <c r="P217" i="7"/>
  <c r="P246" i="7" s="1"/>
  <c r="P217" i="5"/>
  <c r="P246" i="5" s="1"/>
  <c r="P246" i="4"/>
  <c r="P272" i="4" s="1"/>
  <c r="H224" i="7"/>
  <c r="H277" i="7" s="1"/>
  <c r="H224" i="5"/>
  <c r="H277" i="5" s="1"/>
  <c r="H253" i="4"/>
  <c r="H293" i="4" s="1"/>
  <c r="J227" i="7"/>
  <c r="J255" i="7" s="1"/>
  <c r="J256" i="4"/>
  <c r="J281" i="4" s="1"/>
  <c r="J227" i="5"/>
  <c r="J255" i="5" s="1"/>
  <c r="S218" i="7"/>
  <c r="S247" i="7" s="1"/>
  <c r="S218" i="5"/>
  <c r="S247" i="5" s="1"/>
  <c r="S247" i="4"/>
  <c r="S273" i="4" s="1"/>
  <c r="S217" i="7"/>
  <c r="S246" i="7" s="1"/>
  <c r="S246" i="4"/>
  <c r="S272" i="4" s="1"/>
  <c r="S217" i="5"/>
  <c r="S246" i="5" s="1"/>
  <c r="E224" i="7"/>
  <c r="E277" i="7" s="1"/>
  <c r="E253" i="4"/>
  <c r="E293" i="4" s="1"/>
  <c r="E224" i="5"/>
  <c r="E277" i="5" s="1"/>
  <c r="P223" i="7"/>
  <c r="P252" i="7" s="1"/>
  <c r="P223" i="5"/>
  <c r="P252" i="5" s="1"/>
  <c r="P252" i="4"/>
  <c r="P278" i="4" s="1"/>
  <c r="E228" i="7"/>
  <c r="E256" i="7" s="1"/>
  <c r="E257" i="4"/>
  <c r="E282" i="4" s="1"/>
  <c r="E228" i="5"/>
  <c r="E256" i="5" s="1"/>
  <c r="T220" i="7"/>
  <c r="T249" i="7" s="1"/>
  <c r="T220" i="5"/>
  <c r="T249" i="5" s="1"/>
  <c r="T249" i="4"/>
  <c r="T275" i="4" s="1"/>
  <c r="R223" i="7"/>
  <c r="R252" i="7" s="1"/>
  <c r="R223" i="5"/>
  <c r="R252" i="5" s="1"/>
  <c r="R252" i="4"/>
  <c r="R278" i="4" s="1"/>
  <c r="K219" i="7"/>
  <c r="K248" i="7" s="1"/>
  <c r="K219" i="5"/>
  <c r="K248" i="5" s="1"/>
  <c r="K248" i="4"/>
  <c r="K274" i="4" s="1"/>
  <c r="H222" i="7"/>
  <c r="H251" i="7" s="1"/>
  <c r="H222" i="5"/>
  <c r="H251" i="5" s="1"/>
  <c r="H251" i="4"/>
  <c r="H277" i="4" s="1"/>
  <c r="K228" i="7"/>
  <c r="K256" i="7" s="1"/>
  <c r="K257" i="4"/>
  <c r="K282" i="4" s="1"/>
  <c r="K228" i="5"/>
  <c r="K256" i="5" s="1"/>
  <c r="H225" i="7"/>
  <c r="H253" i="7" s="1"/>
  <c r="H225" i="5"/>
  <c r="H253" i="5" s="1"/>
  <c r="H254" i="4"/>
  <c r="H279" i="4" s="1"/>
  <c r="I225" i="7"/>
  <c r="I253" i="7" s="1"/>
  <c r="I225" i="5"/>
  <c r="I253" i="5" s="1"/>
  <c r="I254" i="4"/>
  <c r="I279" i="4" s="1"/>
  <c r="F224" i="7"/>
  <c r="F277" i="7" s="1"/>
  <c r="F253" i="4"/>
  <c r="F293" i="4" s="1"/>
  <c r="F224" i="5"/>
  <c r="F277" i="5" s="1"/>
  <c r="T226" i="7"/>
  <c r="T254" i="7" s="1"/>
  <c r="T226" i="5"/>
  <c r="T254" i="5" s="1"/>
  <c r="T255" i="4"/>
  <c r="T280" i="4" s="1"/>
  <c r="T227" i="7"/>
  <c r="T255" i="7" s="1"/>
  <c r="T227" i="5"/>
  <c r="T255" i="5" s="1"/>
  <c r="T256" i="4"/>
  <c r="T281" i="4" s="1"/>
  <c r="T222" i="7"/>
  <c r="T251" i="7" s="1"/>
  <c r="T251" i="4"/>
  <c r="T277" i="4" s="1"/>
  <c r="T222" i="5"/>
  <c r="T251" i="5" s="1"/>
  <c r="C221" i="7"/>
  <c r="C250" i="7" s="1"/>
  <c r="C250" i="4"/>
  <c r="C276" i="4" s="1"/>
  <c r="C221" i="5"/>
  <c r="C250" i="5" s="1"/>
  <c r="R218" i="7"/>
  <c r="R247" i="7" s="1"/>
  <c r="R247" i="4"/>
  <c r="R273" i="4" s="1"/>
  <c r="R218" i="5"/>
  <c r="R247" i="5" s="1"/>
  <c r="D224" i="7"/>
  <c r="D277" i="7" s="1"/>
  <c r="D253" i="4"/>
  <c r="D293" i="4" s="1"/>
  <c r="D224" i="5"/>
  <c r="D277" i="5" s="1"/>
  <c r="Q223" i="7"/>
  <c r="Q252" i="7" s="1"/>
  <c r="Q252" i="4"/>
  <c r="Q278" i="4" s="1"/>
  <c r="Q223" i="5"/>
  <c r="Q252" i="5" s="1"/>
  <c r="H223" i="7"/>
  <c r="H252" i="7" s="1"/>
  <c r="H252" i="4"/>
  <c r="H278" i="4" s="1"/>
  <c r="H223" i="5"/>
  <c r="H252" i="5" s="1"/>
  <c r="H228" i="7"/>
  <c r="H256" i="7" s="1"/>
  <c r="H228" i="5"/>
  <c r="H256" i="5" s="1"/>
  <c r="H257" i="4"/>
  <c r="H282" i="4" s="1"/>
  <c r="D221" i="7"/>
  <c r="D250" i="7" s="1"/>
  <c r="D221" i="5"/>
  <c r="D250" i="5" s="1"/>
  <c r="D250" i="4"/>
  <c r="D276" i="4" s="1"/>
  <c r="R225" i="7"/>
  <c r="R253" i="7" s="1"/>
  <c r="R254" i="4"/>
  <c r="R279" i="4" s="1"/>
  <c r="R225" i="5"/>
  <c r="R253" i="5" s="1"/>
  <c r="T218" i="7"/>
  <c r="T247" i="7" s="1"/>
  <c r="T218" i="5"/>
  <c r="T247" i="5" s="1"/>
  <c r="T247" i="4"/>
  <c r="T273" i="4" s="1"/>
  <c r="C220" i="7"/>
  <c r="C249" i="7" s="1"/>
  <c r="C220" i="5"/>
  <c r="C249" i="5" s="1"/>
  <c r="C249" i="4"/>
  <c r="C275" i="4" s="1"/>
  <c r="I221" i="7"/>
  <c r="I250" i="7" s="1"/>
  <c r="I250" i="4"/>
  <c r="I276" i="4" s="1"/>
  <c r="I221" i="5"/>
  <c r="I250" i="5" s="1"/>
  <c r="J221" i="7"/>
  <c r="J250" i="7" s="1"/>
  <c r="J221" i="5"/>
  <c r="J250" i="5" s="1"/>
  <c r="J250" i="4"/>
  <c r="J276" i="4" s="1"/>
  <c r="C222" i="7"/>
  <c r="C251" i="7" s="1"/>
  <c r="C222" i="5"/>
  <c r="C251" i="5" s="1"/>
  <c r="C251" i="4"/>
  <c r="C277" i="4" s="1"/>
  <c r="R219" i="7"/>
  <c r="R248" i="7" s="1"/>
  <c r="R219" i="5"/>
  <c r="R248" i="5" s="1"/>
  <c r="R248" i="4"/>
  <c r="R274" i="4" s="1"/>
  <c r="F223" i="7"/>
  <c r="F252" i="7" s="1"/>
  <c r="F252" i="4"/>
  <c r="F278" i="4" s="1"/>
  <c r="F223" i="5"/>
  <c r="F252" i="5" s="1"/>
  <c r="G218" i="7"/>
  <c r="G247" i="7" s="1"/>
  <c r="G247" i="4"/>
  <c r="G273" i="4" s="1"/>
  <c r="G218" i="5"/>
  <c r="G247" i="5" s="1"/>
  <c r="P221" i="7"/>
  <c r="P250" i="7" s="1"/>
  <c r="P250" i="4"/>
  <c r="P276" i="4" s="1"/>
  <c r="P221" i="5"/>
  <c r="P250" i="5" s="1"/>
  <c r="K227" i="7"/>
  <c r="K255" i="7" s="1"/>
  <c r="K227" i="5"/>
  <c r="K255" i="5" s="1"/>
  <c r="K256" i="4"/>
  <c r="K281" i="4" s="1"/>
  <c r="D228" i="7"/>
  <c r="D256" i="7" s="1"/>
  <c r="D257" i="4"/>
  <c r="D282" i="4" s="1"/>
  <c r="D228" i="5"/>
  <c r="D256" i="5" s="1"/>
  <c r="E227" i="7"/>
  <c r="E255" i="7" s="1"/>
  <c r="E256" i="4"/>
  <c r="E281" i="4" s="1"/>
  <c r="E227" i="5"/>
  <c r="E255" i="5" s="1"/>
  <c r="E218" i="7"/>
  <c r="E247" i="7" s="1"/>
  <c r="E218" i="5"/>
  <c r="E247" i="5" s="1"/>
  <c r="E247" i="4"/>
  <c r="E273" i="4" s="1"/>
  <c r="P218" i="7"/>
  <c r="P247" i="7" s="1"/>
  <c r="P247" i="4"/>
  <c r="P273" i="4" s="1"/>
  <c r="P218" i="5"/>
  <c r="P247" i="5" s="1"/>
  <c r="S224" i="7"/>
  <c r="S277" i="7" s="1"/>
  <c r="S224" i="5"/>
  <c r="S277" i="5" s="1"/>
  <c r="S253" i="4"/>
  <c r="S293" i="4" s="1"/>
  <c r="C228" i="7"/>
  <c r="C256" i="7" s="1"/>
  <c r="C257" i="4"/>
  <c r="C282" i="4" s="1"/>
  <c r="C228" i="5"/>
  <c r="C256" i="5" s="1"/>
  <c r="Q225" i="7"/>
  <c r="Q253" i="7" s="1"/>
  <c r="Q254" i="4"/>
  <c r="Q279" i="4" s="1"/>
  <c r="Q225" i="5"/>
  <c r="Q253" i="5" s="1"/>
  <c r="K217" i="7"/>
  <c r="K246" i="7" s="1"/>
  <c r="K246" i="4"/>
  <c r="K272" i="4" s="1"/>
  <c r="K217" i="5"/>
  <c r="K246" i="5" s="1"/>
  <c r="R221" i="7"/>
  <c r="R250" i="7" s="1"/>
  <c r="R250" i="4"/>
  <c r="R276" i="4" s="1"/>
  <c r="R221" i="5"/>
  <c r="R250" i="5" s="1"/>
  <c r="E152" i="7"/>
  <c r="E196" i="7" s="1"/>
  <c r="E152" i="5"/>
  <c r="E196" i="5" s="1"/>
  <c r="E181" i="4"/>
  <c r="C162" i="7"/>
  <c r="C191" i="4"/>
  <c r="C162" i="5"/>
  <c r="C150" i="7"/>
  <c r="C150" i="5"/>
  <c r="C179" i="4"/>
  <c r="C164" i="7"/>
  <c r="C193" i="4"/>
  <c r="C164" i="5"/>
  <c r="C154" i="7"/>
  <c r="C154" i="5"/>
  <c r="C183" i="4"/>
  <c r="L122" i="7"/>
  <c r="L122" i="5"/>
  <c r="L144" i="4"/>
  <c r="L13" i="7"/>
  <c r="W13" i="7" s="1"/>
  <c r="L13" i="5"/>
  <c r="W13" i="5" s="1"/>
  <c r="L35" i="4"/>
  <c r="X35" i="4" s="1"/>
  <c r="L26" i="7"/>
  <c r="W26" i="7" s="1"/>
  <c r="L26" i="5"/>
  <c r="W26" i="5" s="1"/>
  <c r="L48" i="4"/>
  <c r="Y48" i="4" s="1"/>
  <c r="L17" i="7"/>
  <c r="W17" i="7" s="1"/>
  <c r="L39" i="4"/>
  <c r="X39" i="4" s="1"/>
  <c r="L17" i="5"/>
  <c r="W17" i="5" s="1"/>
  <c r="G6" i="1"/>
  <c r="G23" i="1"/>
  <c r="G40" i="1" s="1"/>
  <c r="V12" i="1"/>
  <c r="V45" i="1" s="1"/>
  <c r="L45" i="1"/>
  <c r="L42" i="1"/>
  <c r="V10" i="1"/>
  <c r="L15" i="1"/>
  <c r="L16" i="1" s="1"/>
  <c r="P42" i="1"/>
  <c r="P15" i="1"/>
  <c r="P16" i="1" s="1"/>
  <c r="E6" i="1"/>
  <c r="E23" i="1"/>
  <c r="E40" i="1" s="1"/>
  <c r="D228" i="4"/>
  <c r="N149" i="5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M193" i="5"/>
  <c r="C151" i="7"/>
  <c r="C180" i="4"/>
  <c r="C151" i="5"/>
  <c r="C156" i="7"/>
  <c r="C185" i="4"/>
  <c r="C156" i="5"/>
  <c r="C155" i="7"/>
  <c r="C184" i="4"/>
  <c r="C155" i="5"/>
  <c r="L115" i="7"/>
  <c r="L137" i="4"/>
  <c r="L115" i="5"/>
  <c r="L27" i="7"/>
  <c r="W27" i="7" s="1"/>
  <c r="L49" i="4"/>
  <c r="Y49" i="4" s="1"/>
  <c r="L27" i="5"/>
  <c r="W27" i="5" s="1"/>
  <c r="L30" i="7"/>
  <c r="W30" i="7" s="1"/>
  <c r="L52" i="4"/>
  <c r="U52" i="4" s="1"/>
  <c r="L30" i="5"/>
  <c r="W30" i="5" s="1"/>
  <c r="L103" i="7"/>
  <c r="L125" i="4"/>
  <c r="L103" i="5"/>
  <c r="L14" i="7"/>
  <c r="W14" i="7" s="1"/>
  <c r="L14" i="5"/>
  <c r="W14" i="5" s="1"/>
  <c r="L36" i="4"/>
  <c r="X36" i="4" s="1"/>
  <c r="L29" i="7"/>
  <c r="W29" i="7" s="1"/>
  <c r="L51" i="4"/>
  <c r="Y51" i="4" s="1"/>
  <c r="L29" i="5"/>
  <c r="W29" i="5" s="1"/>
  <c r="L16" i="7"/>
  <c r="W16" i="7" s="1"/>
  <c r="L16" i="5"/>
  <c r="W16" i="5" s="1"/>
  <c r="L38" i="4"/>
  <c r="Y38" i="4" s="1"/>
  <c r="E42" i="1"/>
  <c r="E15" i="1"/>
  <c r="E16" i="1" s="1"/>
  <c r="D23" i="1"/>
  <c r="D40" i="1" s="1"/>
  <c r="D6" i="1"/>
  <c r="N6" i="1"/>
  <c r="N23" i="1"/>
  <c r="K42" i="1"/>
  <c r="K15" i="1"/>
  <c r="K16" i="1" s="1"/>
  <c r="H23" i="1"/>
  <c r="H6" i="1"/>
  <c r="T211" i="4"/>
  <c r="T210" i="4"/>
  <c r="H208" i="4"/>
  <c r="T12" i="1"/>
  <c r="T45" i="1" s="1"/>
  <c r="N149" i="7"/>
  <c r="N150" i="7" s="1"/>
  <c r="N151" i="7" s="1"/>
  <c r="N152" i="7" s="1"/>
  <c r="N153" i="7" s="1"/>
  <c r="N154" i="7" s="1"/>
  <c r="N155" i="7" s="1"/>
  <c r="N156" i="7" s="1"/>
  <c r="N157" i="7" s="1"/>
  <c r="N158" i="7" s="1"/>
  <c r="N159" i="7" s="1"/>
  <c r="N160" i="7" s="1"/>
  <c r="N161" i="7" s="1"/>
  <c r="N162" i="7" s="1"/>
  <c r="N163" i="7" s="1"/>
  <c r="N164" i="7" s="1"/>
  <c r="N165" i="7" s="1"/>
  <c r="N166" i="7" s="1"/>
  <c r="N167" i="7" s="1"/>
  <c r="N168" i="7" s="1"/>
  <c r="N169" i="7" s="1"/>
  <c r="M193" i="7"/>
  <c r="C153" i="7"/>
  <c r="C182" i="4"/>
  <c r="C153" i="5"/>
  <c r="C169" i="7"/>
  <c r="C169" i="5"/>
  <c r="C198" i="4"/>
  <c r="C165" i="7"/>
  <c r="C165" i="5"/>
  <c r="C194" i="4"/>
  <c r="C149" i="7"/>
  <c r="C149" i="5"/>
  <c r="C178" i="4"/>
  <c r="C161" i="7"/>
  <c r="C190" i="4"/>
  <c r="C161" i="5"/>
  <c r="C158" i="7"/>
  <c r="C158" i="5"/>
  <c r="C187" i="4"/>
  <c r="C166" i="7"/>
  <c r="C166" i="5"/>
  <c r="C195" i="4"/>
  <c r="C157" i="7"/>
  <c r="C157" i="5"/>
  <c r="C186" i="4"/>
  <c r="L111" i="7"/>
  <c r="L133" i="4"/>
  <c r="L111" i="5"/>
  <c r="L10" i="7"/>
  <c r="W10" i="7" s="1"/>
  <c r="L10" i="5"/>
  <c r="W10" i="5" s="1"/>
  <c r="L32" i="4"/>
  <c r="W32" i="4" s="1"/>
  <c r="L20" i="7"/>
  <c r="W20" i="7" s="1"/>
  <c r="L42" i="4"/>
  <c r="Y42" i="4" s="1"/>
  <c r="L20" i="5"/>
  <c r="W20" i="5" s="1"/>
  <c r="L12" i="7"/>
  <c r="W12" i="7" s="1"/>
  <c r="L34" i="4"/>
  <c r="Y34" i="4" s="1"/>
  <c r="L12" i="5"/>
  <c r="W12" i="5" s="1"/>
  <c r="L109" i="7"/>
  <c r="L131" i="4"/>
  <c r="L109" i="5"/>
  <c r="L18" i="7"/>
  <c r="W18" i="7" s="1"/>
  <c r="L40" i="4"/>
  <c r="Y40" i="4" s="1"/>
  <c r="L18" i="5"/>
  <c r="W18" i="5" s="1"/>
  <c r="L104" i="7"/>
  <c r="L126" i="4"/>
  <c r="L104" i="5"/>
  <c r="L113" i="7"/>
  <c r="L113" i="5"/>
  <c r="L135" i="4"/>
  <c r="L102" i="7"/>
  <c r="L124" i="4"/>
  <c r="L102" i="5"/>
  <c r="L23" i="7"/>
  <c r="W23" i="7" s="1"/>
  <c r="L23" i="5"/>
  <c r="W23" i="5" s="1"/>
  <c r="L45" i="4"/>
  <c r="Y45" i="4" s="1"/>
  <c r="X10" i="1"/>
  <c r="X42" i="1" s="1"/>
  <c r="I42" i="1"/>
  <c r="I15" i="1"/>
  <c r="I16" i="1" s="1"/>
  <c r="C152" i="7"/>
  <c r="C196" i="7" s="1"/>
  <c r="C152" i="5"/>
  <c r="C181" i="4"/>
  <c r="L118" i="7"/>
  <c r="L118" i="5"/>
  <c r="L140" i="4"/>
  <c r="G42" i="1"/>
  <c r="G15" i="1"/>
  <c r="G16" i="1" s="1"/>
  <c r="J42" i="1"/>
  <c r="W10" i="1"/>
  <c r="W42" i="1" s="1"/>
  <c r="J15" i="1"/>
  <c r="J16" i="1" s="1"/>
  <c r="H42" i="1"/>
  <c r="U10" i="1"/>
  <c r="H15" i="1"/>
  <c r="H16" i="1" s="1"/>
  <c r="I45" i="1"/>
  <c r="X12" i="1"/>
  <c r="X45" i="1" s="1"/>
  <c r="Q6" i="1"/>
  <c r="Q23" i="1"/>
  <c r="Q40" i="1" s="1"/>
  <c r="F42" i="1"/>
  <c r="F15" i="1"/>
  <c r="F16" i="1" s="1"/>
  <c r="H228" i="4"/>
  <c r="U12" i="1"/>
  <c r="U45" i="1" s="1"/>
  <c r="Q211" i="4"/>
  <c r="Q210" i="4"/>
  <c r="D208" i="4"/>
  <c r="C167" i="7"/>
  <c r="C196" i="4"/>
  <c r="C167" i="5"/>
  <c r="C163" i="7"/>
  <c r="C163" i="5"/>
  <c r="C192" i="4"/>
  <c r="C160" i="7"/>
  <c r="C189" i="4"/>
  <c r="C160" i="5"/>
  <c r="C168" i="7"/>
  <c r="C168" i="5"/>
  <c r="C197" i="4"/>
  <c r="C159" i="7"/>
  <c r="C188" i="4"/>
  <c r="C159" i="5"/>
  <c r="L15" i="7"/>
  <c r="W15" i="7" s="1"/>
  <c r="L37" i="4"/>
  <c r="Y37" i="4" s="1"/>
  <c r="L15" i="5"/>
  <c r="W15" i="5" s="1"/>
  <c r="L19" i="7"/>
  <c r="W19" i="7" s="1"/>
  <c r="L19" i="5"/>
  <c r="W19" i="5" s="1"/>
  <c r="L41" i="4"/>
  <c r="W41" i="4" s="1"/>
  <c r="L28" i="7"/>
  <c r="W28" i="7" s="1"/>
  <c r="L50" i="4"/>
  <c r="Y50" i="4" s="1"/>
  <c r="L28" i="5"/>
  <c r="W28" i="5" s="1"/>
  <c r="L112" i="7"/>
  <c r="L112" i="5"/>
  <c r="L134" i="4"/>
  <c r="L24" i="7"/>
  <c r="W24" i="7" s="1"/>
  <c r="L24" i="5"/>
  <c r="W24" i="5" s="1"/>
  <c r="L46" i="4"/>
  <c r="Y46" i="4" s="1"/>
  <c r="L117" i="7"/>
  <c r="L117" i="5"/>
  <c r="L139" i="4"/>
  <c r="L22" i="7"/>
  <c r="W22" i="7" s="1"/>
  <c r="L22" i="5"/>
  <c r="W22" i="5" s="1"/>
  <c r="L44" i="4"/>
  <c r="Y44" i="4" s="1"/>
  <c r="L21" i="7"/>
  <c r="W21" i="7" s="1"/>
  <c r="L43" i="4"/>
  <c r="Y43" i="4" s="1"/>
  <c r="L21" i="5"/>
  <c r="W21" i="5" s="1"/>
  <c r="L11" i="7"/>
  <c r="W11" i="7" s="1"/>
  <c r="L11" i="5"/>
  <c r="W11" i="5" s="1"/>
  <c r="L33" i="4"/>
  <c r="X33" i="4" s="1"/>
  <c r="L25" i="7"/>
  <c r="W25" i="7" s="1"/>
  <c r="L47" i="4"/>
  <c r="W47" i="4" s="1"/>
  <c r="L25" i="5"/>
  <c r="W25" i="5" s="1"/>
  <c r="L6" i="1"/>
  <c r="V6" i="1" s="1"/>
  <c r="L23" i="1"/>
  <c r="J45" i="1"/>
  <c r="W12" i="1"/>
  <c r="W45" i="1" s="1"/>
  <c r="K6" i="1"/>
  <c r="K23" i="1"/>
  <c r="K40" i="1" s="1"/>
  <c r="P23" i="1"/>
  <c r="P40" i="1" s="1"/>
  <c r="P6" i="1"/>
  <c r="J6" i="1"/>
  <c r="J23" i="1"/>
  <c r="F23" i="1"/>
  <c r="F40" i="1" s="1"/>
  <c r="F6" i="1"/>
  <c r="I23" i="1"/>
  <c r="I6" i="1"/>
  <c r="X6" i="1" s="1"/>
  <c r="D42" i="1"/>
  <c r="D15" i="1"/>
  <c r="D16" i="1" s="1"/>
  <c r="X8" i="1"/>
  <c r="M40" i="1"/>
  <c r="Y23" i="1"/>
  <c r="Y40" i="1" s="1"/>
  <c r="T10" i="1"/>
  <c r="T42" i="1" s="1"/>
  <c r="N178" i="4"/>
  <c r="O179" i="4"/>
  <c r="M208" i="4"/>
  <c r="N215" i="8"/>
  <c r="N216" i="8"/>
  <c r="M212" i="8"/>
  <c r="M209" i="8"/>
  <c r="M219" i="8"/>
  <c r="N211" i="8"/>
  <c r="N220" i="8"/>
  <c r="M214" i="8"/>
  <c r="M211" i="8"/>
  <c r="M210" i="8"/>
  <c r="M213" i="8"/>
  <c r="N213" i="8"/>
  <c r="N209" i="8"/>
  <c r="N210" i="8"/>
  <c r="M215" i="8"/>
  <c r="N212" i="8"/>
  <c r="M220" i="8"/>
  <c r="B14" i="9"/>
  <c r="N219" i="8"/>
  <c r="M216" i="8"/>
  <c r="N214" i="8"/>
  <c r="N217" i="8"/>
  <c r="N218" i="8"/>
  <c r="M217" i="8"/>
  <c r="M218" i="8"/>
  <c r="L211" i="8"/>
  <c r="L209" i="8"/>
  <c r="L216" i="8"/>
  <c r="L210" i="8"/>
  <c r="L218" i="8"/>
  <c r="L219" i="8"/>
  <c r="L215" i="8"/>
  <c r="L217" i="8"/>
  <c r="L213" i="8"/>
  <c r="L212" i="8"/>
  <c r="L214" i="8"/>
  <c r="L220" i="8"/>
  <c r="B12" i="9"/>
  <c r="L120" i="8"/>
  <c r="B3" i="9"/>
  <c r="B7" i="9"/>
  <c r="B6" i="9"/>
  <c r="B9" i="9"/>
  <c r="L108" i="8"/>
  <c r="L114" i="8"/>
  <c r="L121" i="8"/>
  <c r="L105" i="8"/>
  <c r="L119" i="8"/>
  <c r="B8" i="9"/>
  <c r="B13" i="9"/>
  <c r="B5" i="9"/>
  <c r="L106" i="8"/>
  <c r="B15" i="9"/>
  <c r="L110" i="8"/>
  <c r="B4" i="9"/>
  <c r="B11" i="9"/>
  <c r="B10" i="9"/>
  <c r="L107" i="8"/>
  <c r="L116" i="8"/>
  <c r="I150" i="8"/>
  <c r="N179" i="4" l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O199" i="4" s="1"/>
  <c r="X43" i="4"/>
  <c r="W45" i="4"/>
  <c r="X52" i="4"/>
  <c r="X46" i="4"/>
  <c r="Y47" i="4"/>
  <c r="Y35" i="4"/>
  <c r="X40" i="4"/>
  <c r="W33" i="4"/>
  <c r="W39" i="4"/>
  <c r="Y41" i="4"/>
  <c r="X51" i="4"/>
  <c r="X45" i="4"/>
  <c r="X48" i="4"/>
  <c r="Y32" i="4"/>
  <c r="W52" i="4"/>
  <c r="W44" i="4"/>
  <c r="X49" i="4"/>
  <c r="X38" i="4"/>
  <c r="W40" i="4"/>
  <c r="W38" i="4"/>
  <c r="X42" i="4"/>
  <c r="Y33" i="4"/>
  <c r="Y39" i="4"/>
  <c r="X44" i="4"/>
  <c r="X32" i="4"/>
  <c r="W50" i="4"/>
  <c r="Y52" i="4"/>
  <c r="W48" i="4"/>
  <c r="X50" i="4"/>
  <c r="W43" i="4"/>
  <c r="X47" i="4"/>
  <c r="X41" i="4"/>
  <c r="W34" i="4"/>
  <c r="W49" i="4"/>
  <c r="W36" i="4"/>
  <c r="W37" i="4"/>
  <c r="W51" i="4"/>
  <c r="W46" i="4"/>
  <c r="W42" i="4"/>
  <c r="X37" i="4"/>
  <c r="W35" i="4"/>
  <c r="X34" i="4"/>
  <c r="Y36" i="4"/>
  <c r="Y128" i="8"/>
  <c r="I172" i="8"/>
  <c r="W6" i="1"/>
  <c r="P156" i="7"/>
  <c r="I156" i="7" s="1"/>
  <c r="I200" i="7" s="1"/>
  <c r="P156" i="5"/>
  <c r="I156" i="5" s="1"/>
  <c r="I200" i="5" s="1"/>
  <c r="P185" i="4"/>
  <c r="I185" i="4" s="1"/>
  <c r="I215" i="4" s="1"/>
  <c r="L110" i="7"/>
  <c r="L110" i="5"/>
  <c r="L132" i="4"/>
  <c r="P159" i="7"/>
  <c r="I159" i="7" s="1"/>
  <c r="I203" i="7" s="1"/>
  <c r="P159" i="5"/>
  <c r="I159" i="5" s="1"/>
  <c r="I203" i="5" s="1"/>
  <c r="P188" i="4"/>
  <c r="I188" i="4" s="1"/>
  <c r="I218" i="4" s="1"/>
  <c r="L119" i="7"/>
  <c r="L141" i="4"/>
  <c r="L119" i="5"/>
  <c r="P152" i="7"/>
  <c r="I152" i="7" s="1"/>
  <c r="I196" i="7" s="1"/>
  <c r="P152" i="5"/>
  <c r="I152" i="5" s="1"/>
  <c r="I196" i="5" s="1"/>
  <c r="P181" i="4"/>
  <c r="I181" i="4" s="1"/>
  <c r="I211" i="4" s="1"/>
  <c r="L228" i="7"/>
  <c r="L256" i="7" s="1"/>
  <c r="L228" i="5"/>
  <c r="L256" i="5" s="1"/>
  <c r="L257" i="4"/>
  <c r="L282" i="4" s="1"/>
  <c r="L220" i="7"/>
  <c r="L249" i="7" s="1"/>
  <c r="L220" i="5"/>
  <c r="L249" i="5" s="1"/>
  <c r="L249" i="4"/>
  <c r="L275" i="4" s="1"/>
  <c r="N225" i="7"/>
  <c r="N253" i="7" s="1"/>
  <c r="N254" i="4"/>
  <c r="N279" i="4" s="1"/>
  <c r="N225" i="5"/>
  <c r="N253" i="5" s="1"/>
  <c r="M223" i="7"/>
  <c r="M252" i="7" s="1"/>
  <c r="M223" i="5"/>
  <c r="M252" i="5" s="1"/>
  <c r="M252" i="4"/>
  <c r="M278" i="4" s="1"/>
  <c r="M218" i="7"/>
  <c r="M247" i="7" s="1"/>
  <c r="M247" i="4"/>
  <c r="M273" i="4" s="1"/>
  <c r="M218" i="5"/>
  <c r="M247" i="5" s="1"/>
  <c r="N228" i="7"/>
  <c r="N256" i="7" s="1"/>
  <c r="N257" i="4"/>
  <c r="N282" i="4" s="1"/>
  <c r="N228" i="5"/>
  <c r="N256" i="5" s="1"/>
  <c r="M220" i="7"/>
  <c r="M249" i="7" s="1"/>
  <c r="M220" i="5"/>
  <c r="M249" i="5" s="1"/>
  <c r="M249" i="4"/>
  <c r="M275" i="4" s="1"/>
  <c r="N224" i="7"/>
  <c r="N277" i="7" s="1"/>
  <c r="N224" i="5"/>
  <c r="N277" i="5" s="1"/>
  <c r="N253" i="4"/>
  <c r="N293" i="4" s="1"/>
  <c r="C203" i="7"/>
  <c r="C204" i="5"/>
  <c r="C207" i="5"/>
  <c r="C211" i="7"/>
  <c r="C211" i="4"/>
  <c r="C216" i="4"/>
  <c r="C210" i="5"/>
  <c r="C202" i="7"/>
  <c r="P211" i="4"/>
  <c r="P210" i="4"/>
  <c r="C208" i="4"/>
  <c r="C209" i="5"/>
  <c r="C213" i="7"/>
  <c r="C200" i="5"/>
  <c r="C210" i="4"/>
  <c r="C208" i="5"/>
  <c r="C194" i="5"/>
  <c r="C206" i="7"/>
  <c r="E153" i="7"/>
  <c r="E197" i="7" s="1"/>
  <c r="E153" i="5"/>
  <c r="E197" i="5" s="1"/>
  <c r="E182" i="4"/>
  <c r="E212" i="4" s="1"/>
  <c r="L116" i="7"/>
  <c r="L116" i="5"/>
  <c r="L138" i="4"/>
  <c r="P157" i="7"/>
  <c r="I157" i="7" s="1"/>
  <c r="I201" i="7" s="1"/>
  <c r="P186" i="4"/>
  <c r="I186" i="4" s="1"/>
  <c r="I216" i="4" s="1"/>
  <c r="P157" i="5"/>
  <c r="I157" i="5" s="1"/>
  <c r="I201" i="5" s="1"/>
  <c r="P161" i="7"/>
  <c r="I161" i="7" s="1"/>
  <c r="I205" i="7" s="1"/>
  <c r="P161" i="5"/>
  <c r="I161" i="5" s="1"/>
  <c r="I205" i="5" s="1"/>
  <c r="P190" i="4"/>
  <c r="I190" i="4" s="1"/>
  <c r="I220" i="4" s="1"/>
  <c r="P154" i="7"/>
  <c r="I154" i="7" s="1"/>
  <c r="I198" i="7" s="1"/>
  <c r="P154" i="5"/>
  <c r="I154" i="5" s="1"/>
  <c r="I198" i="5" s="1"/>
  <c r="P183" i="4"/>
  <c r="I183" i="4" s="1"/>
  <c r="I213" i="4" s="1"/>
  <c r="L114" i="7"/>
  <c r="L114" i="5"/>
  <c r="L136" i="4"/>
  <c r="P153" i="7"/>
  <c r="I153" i="7" s="1"/>
  <c r="I197" i="7" s="1"/>
  <c r="P153" i="5"/>
  <c r="I153" i="5" s="1"/>
  <c r="I197" i="5" s="1"/>
  <c r="P182" i="4"/>
  <c r="I182" i="4" s="1"/>
  <c r="I212" i="4" s="1"/>
  <c r="L120" i="7"/>
  <c r="L142" i="4"/>
  <c r="L120" i="5"/>
  <c r="L222" i="7"/>
  <c r="L251" i="7" s="1"/>
  <c r="L251" i="4"/>
  <c r="L277" i="4" s="1"/>
  <c r="L222" i="5"/>
  <c r="L251" i="5" s="1"/>
  <c r="L221" i="7"/>
  <c r="L250" i="7" s="1"/>
  <c r="L221" i="5"/>
  <c r="L250" i="5" s="1"/>
  <c r="L250" i="4"/>
  <c r="L276" i="4" s="1"/>
  <c r="L223" i="7"/>
  <c r="L252" i="7" s="1"/>
  <c r="L252" i="4"/>
  <c r="L278" i="4" s="1"/>
  <c r="L223" i="5"/>
  <c r="L252" i="5" s="1"/>
  <c r="L218" i="7"/>
  <c r="L247" i="7" s="1"/>
  <c r="L247" i="4"/>
  <c r="L273" i="4" s="1"/>
  <c r="L218" i="5"/>
  <c r="L247" i="5" s="1"/>
  <c r="L224" i="7"/>
  <c r="L277" i="7" s="1"/>
  <c r="L224" i="5"/>
  <c r="L277" i="5" s="1"/>
  <c r="L253" i="4"/>
  <c r="L293" i="4" s="1"/>
  <c r="M226" i="7"/>
  <c r="M254" i="7" s="1"/>
  <c r="M226" i="5"/>
  <c r="M254" i="5" s="1"/>
  <c r="M255" i="4"/>
  <c r="M280" i="4" s="1"/>
  <c r="N222" i="7"/>
  <c r="N251" i="7" s="1"/>
  <c r="N222" i="5"/>
  <c r="N251" i="5" s="1"/>
  <c r="N251" i="4"/>
  <c r="N277" i="4" s="1"/>
  <c r="P160" i="7"/>
  <c r="I160" i="7" s="1"/>
  <c r="I204" i="7" s="1"/>
  <c r="P160" i="5"/>
  <c r="I160" i="5" s="1"/>
  <c r="I204" i="5" s="1"/>
  <c r="P189" i="4"/>
  <c r="I189" i="4" s="1"/>
  <c r="I219" i="4" s="1"/>
  <c r="N220" i="7"/>
  <c r="N249" i="7" s="1"/>
  <c r="N220" i="5"/>
  <c r="N249" i="5" s="1"/>
  <c r="N249" i="4"/>
  <c r="N275" i="4" s="1"/>
  <c r="N218" i="7"/>
  <c r="N247" i="7" s="1"/>
  <c r="N218" i="5"/>
  <c r="N247" i="5" s="1"/>
  <c r="N247" i="4"/>
  <c r="N273" i="4" s="1"/>
  <c r="N221" i="7"/>
  <c r="N250" i="7" s="1"/>
  <c r="N221" i="5"/>
  <c r="N250" i="5" s="1"/>
  <c r="N250" i="4"/>
  <c r="N276" i="4" s="1"/>
  <c r="M219" i="7"/>
  <c r="M248" i="7" s="1"/>
  <c r="M248" i="4"/>
  <c r="M274" i="4" s="1"/>
  <c r="M219" i="5"/>
  <c r="M248" i="5" s="1"/>
  <c r="N219" i="7"/>
  <c r="N248" i="7" s="1"/>
  <c r="N219" i="5"/>
  <c r="N248" i="5" s="1"/>
  <c r="N248" i="4"/>
  <c r="N274" i="4" s="1"/>
  <c r="C227" i="4"/>
  <c r="C219" i="4"/>
  <c r="C207" i="7"/>
  <c r="C196" i="5"/>
  <c r="C201" i="5"/>
  <c r="C210" i="7"/>
  <c r="C205" i="5"/>
  <c r="C193" i="5"/>
  <c r="C209" i="7"/>
  <c r="C197" i="5"/>
  <c r="C199" i="5"/>
  <c r="C215" i="4"/>
  <c r="C195" i="7"/>
  <c r="C213" i="4"/>
  <c r="C223" i="4"/>
  <c r="C194" i="7"/>
  <c r="E211" i="4"/>
  <c r="L107" i="7"/>
  <c r="L107" i="5"/>
  <c r="L129" i="4"/>
  <c r="P150" i="7"/>
  <c r="I150" i="7" s="1"/>
  <c r="I194" i="7" s="1"/>
  <c r="P150" i="5"/>
  <c r="I150" i="5" s="1"/>
  <c r="I194" i="5" s="1"/>
  <c r="P179" i="4"/>
  <c r="I179" i="4" s="1"/>
  <c r="I209" i="4" s="1"/>
  <c r="L106" i="7"/>
  <c r="L106" i="5"/>
  <c r="L128" i="4"/>
  <c r="L121" i="7"/>
  <c r="L121" i="5"/>
  <c r="L143" i="4"/>
  <c r="L108" i="7"/>
  <c r="L130" i="4"/>
  <c r="L108" i="5"/>
  <c r="P149" i="7"/>
  <c r="I149" i="7" s="1"/>
  <c r="I193" i="7" s="1"/>
  <c r="P149" i="5"/>
  <c r="I149" i="5" s="1"/>
  <c r="I193" i="5" s="1"/>
  <c r="P178" i="4"/>
  <c r="I178" i="4" s="1"/>
  <c r="J178" i="4" s="1"/>
  <c r="L225" i="7"/>
  <c r="L253" i="7" s="1"/>
  <c r="L225" i="5"/>
  <c r="L253" i="5" s="1"/>
  <c r="L254" i="4"/>
  <c r="L279" i="4" s="1"/>
  <c r="L227" i="7"/>
  <c r="L255" i="7" s="1"/>
  <c r="L227" i="5"/>
  <c r="L255" i="5" s="1"/>
  <c r="L256" i="4"/>
  <c r="L281" i="4" s="1"/>
  <c r="L226" i="7"/>
  <c r="L254" i="7" s="1"/>
  <c r="L255" i="4"/>
  <c r="L280" i="4" s="1"/>
  <c r="L226" i="5"/>
  <c r="L254" i="5" s="1"/>
  <c r="L219" i="7"/>
  <c r="L248" i="7" s="1"/>
  <c r="L219" i="5"/>
  <c r="L248" i="5" s="1"/>
  <c r="L248" i="4"/>
  <c r="L274" i="4" s="1"/>
  <c r="M225" i="7"/>
  <c r="M253" i="7" s="1"/>
  <c r="M254" i="4"/>
  <c r="M279" i="4" s="1"/>
  <c r="M225" i="5"/>
  <c r="M253" i="5" s="1"/>
  <c r="M224" i="7"/>
  <c r="M277" i="7" s="1"/>
  <c r="M224" i="5"/>
  <c r="M277" i="5" s="1"/>
  <c r="M253" i="4"/>
  <c r="N217" i="7"/>
  <c r="N246" i="7" s="1"/>
  <c r="N217" i="5"/>
  <c r="N246" i="5" s="1"/>
  <c r="N246" i="4"/>
  <c r="N272" i="4" s="1"/>
  <c r="M221" i="7"/>
  <c r="M250" i="7" s="1"/>
  <c r="M221" i="5"/>
  <c r="M250" i="5" s="1"/>
  <c r="M250" i="4"/>
  <c r="M276" i="4" s="1"/>
  <c r="M227" i="7"/>
  <c r="M255" i="7" s="1"/>
  <c r="M227" i="5"/>
  <c r="M255" i="5" s="1"/>
  <c r="M256" i="4"/>
  <c r="M281" i="4" s="1"/>
  <c r="M217" i="7"/>
  <c r="M246" i="7" s="1"/>
  <c r="M217" i="5"/>
  <c r="M246" i="5" s="1"/>
  <c r="M246" i="4"/>
  <c r="M272" i="4" s="1"/>
  <c r="J40" i="1"/>
  <c r="W23" i="1"/>
  <c r="W40" i="1" s="1"/>
  <c r="L40" i="1"/>
  <c r="V23" i="1"/>
  <c r="V40" i="1" s="1"/>
  <c r="C203" i="5"/>
  <c r="C212" i="5"/>
  <c r="C204" i="7"/>
  <c r="C211" i="5"/>
  <c r="W2" i="1"/>
  <c r="U42" i="1"/>
  <c r="V19" i="1"/>
  <c r="V15" i="1"/>
  <c r="C201" i="7"/>
  <c r="C217" i="4"/>
  <c r="C220" i="4"/>
  <c r="J149" i="7"/>
  <c r="C193" i="7"/>
  <c r="C228" i="4"/>
  <c r="C212" i="4"/>
  <c r="U6" i="1"/>
  <c r="N40" i="1"/>
  <c r="T23" i="1"/>
  <c r="T40" i="1" s="1"/>
  <c r="C214" i="4"/>
  <c r="C200" i="7"/>
  <c r="C198" i="5"/>
  <c r="C208" i="7"/>
  <c r="C206" i="5"/>
  <c r="P151" i="7"/>
  <c r="I151" i="7" s="1"/>
  <c r="I195" i="7" s="1"/>
  <c r="P180" i="4"/>
  <c r="I180" i="4" s="1"/>
  <c r="I210" i="4" s="1"/>
  <c r="P151" i="5"/>
  <c r="I151" i="5" s="1"/>
  <c r="I195" i="5" s="1"/>
  <c r="L105" i="7"/>
  <c r="L105" i="5"/>
  <c r="L127" i="4"/>
  <c r="P155" i="7"/>
  <c r="I155" i="7" s="1"/>
  <c r="I199" i="7" s="1"/>
  <c r="P184" i="4"/>
  <c r="I184" i="4" s="1"/>
  <c r="I214" i="4" s="1"/>
  <c r="P155" i="5"/>
  <c r="I155" i="5" s="1"/>
  <c r="I199" i="5" s="1"/>
  <c r="P158" i="7"/>
  <c r="I158" i="7" s="1"/>
  <c r="I202" i="7" s="1"/>
  <c r="P158" i="5"/>
  <c r="I158" i="5" s="1"/>
  <c r="I202" i="5" s="1"/>
  <c r="P187" i="4"/>
  <c r="I187" i="4" s="1"/>
  <c r="I217" i="4" s="1"/>
  <c r="L217" i="7"/>
  <c r="L246" i="7" s="1"/>
  <c r="L217" i="5"/>
  <c r="L246" i="5" s="1"/>
  <c r="L246" i="4"/>
  <c r="L272" i="4" s="1"/>
  <c r="N226" i="7"/>
  <c r="N254" i="7" s="1"/>
  <c r="N255" i="4"/>
  <c r="N280" i="4" s="1"/>
  <c r="N226" i="5"/>
  <c r="N254" i="5" s="1"/>
  <c r="N227" i="7"/>
  <c r="N255" i="7" s="1"/>
  <c r="N227" i="5"/>
  <c r="N255" i="5" s="1"/>
  <c r="N256" i="4"/>
  <c r="N281" i="4" s="1"/>
  <c r="M228" i="7"/>
  <c r="M256" i="7" s="1"/>
  <c r="M228" i="5"/>
  <c r="M256" i="5" s="1"/>
  <c r="M257" i="4"/>
  <c r="M282" i="4" s="1"/>
  <c r="M222" i="7"/>
  <c r="M251" i="7" s="1"/>
  <c r="M251" i="4"/>
  <c r="M277" i="4" s="1"/>
  <c r="M222" i="5"/>
  <c r="M251" i="5" s="1"/>
  <c r="N223" i="7"/>
  <c r="N252" i="7" s="1"/>
  <c r="N252" i="4"/>
  <c r="N278" i="4" s="1"/>
  <c r="N223" i="5"/>
  <c r="N252" i="5" s="1"/>
  <c r="I40" i="1"/>
  <c r="X23" i="1"/>
  <c r="X40" i="1" s="1"/>
  <c r="C218" i="4"/>
  <c r="C212" i="7"/>
  <c r="C222" i="4"/>
  <c r="C226" i="4"/>
  <c r="C225" i="4"/>
  <c r="C202" i="5"/>
  <c r="C205" i="7"/>
  <c r="C224" i="4"/>
  <c r="C213" i="5"/>
  <c r="C197" i="7"/>
  <c r="H40" i="1"/>
  <c r="U23" i="1"/>
  <c r="U40" i="1" s="1"/>
  <c r="T6" i="1"/>
  <c r="C199" i="7"/>
  <c r="C195" i="5"/>
  <c r="V42" i="1"/>
  <c r="U17" i="1"/>
  <c r="C198" i="7"/>
  <c r="J179" i="4"/>
  <c r="C209" i="4"/>
  <c r="C221" i="4"/>
  <c r="O211" i="8"/>
  <c r="O210" i="8"/>
  <c r="O215" i="8"/>
  <c r="O220" i="8"/>
  <c r="O214" i="8"/>
  <c r="O213" i="8"/>
  <c r="O209" i="8"/>
  <c r="E152" i="8"/>
  <c r="E174" i="8" s="1"/>
  <c r="O212" i="8"/>
  <c r="O216" i="8"/>
  <c r="O219" i="8"/>
  <c r="O218" i="8"/>
  <c r="O217" i="8"/>
  <c r="I149" i="8"/>
  <c r="B16" i="9"/>
  <c r="B17" i="9"/>
  <c r="E151" i="8"/>
  <c r="E173" i="8" s="1"/>
  <c r="N200" i="4" l="1"/>
  <c r="N201" i="4" s="1"/>
  <c r="N203" i="4" s="1"/>
  <c r="O203" i="4" s="1"/>
  <c r="I171" i="8"/>
  <c r="Y127" i="8"/>
  <c r="L178" i="4"/>
  <c r="J208" i="4"/>
  <c r="P162" i="7"/>
  <c r="I162" i="7" s="1"/>
  <c r="I206" i="7" s="1"/>
  <c r="P162" i="5"/>
  <c r="I162" i="5" s="1"/>
  <c r="I206" i="5" s="1"/>
  <c r="P191" i="4"/>
  <c r="I191" i="4" s="1"/>
  <c r="I221" i="4" s="1"/>
  <c r="O227" i="7"/>
  <c r="O255" i="7" s="1"/>
  <c r="O256" i="4"/>
  <c r="O281" i="4" s="1"/>
  <c r="O227" i="5"/>
  <c r="O255" i="5" s="1"/>
  <c r="O222" i="7"/>
  <c r="O251" i="7" s="1"/>
  <c r="O222" i="5"/>
  <c r="O251" i="5" s="1"/>
  <c r="O251" i="4"/>
  <c r="O277" i="4" s="1"/>
  <c r="J149" i="5"/>
  <c r="O224" i="7"/>
  <c r="O277" i="7" s="1"/>
  <c r="O279" i="7" s="1"/>
  <c r="O253" i="4"/>
  <c r="O293" i="4" s="1"/>
  <c r="O294" i="4" s="1"/>
  <c r="O224" i="5"/>
  <c r="O277" i="5" s="1"/>
  <c r="O279" i="5" s="1"/>
  <c r="O221" i="7"/>
  <c r="O250" i="7" s="1"/>
  <c r="O221" i="5"/>
  <c r="O250" i="5" s="1"/>
  <c r="O250" i="4"/>
  <c r="O276" i="4" s="1"/>
  <c r="O228" i="7"/>
  <c r="O256" i="7" s="1"/>
  <c r="O228" i="5"/>
  <c r="O256" i="5" s="1"/>
  <c r="O257" i="4"/>
  <c r="O282" i="4" s="1"/>
  <c r="M293" i="4"/>
  <c r="M259" i="4"/>
  <c r="M230" i="4"/>
  <c r="J150" i="7"/>
  <c r="J150" i="5"/>
  <c r="E154" i="7"/>
  <c r="E154" i="5"/>
  <c r="E183" i="4"/>
  <c r="P163" i="7"/>
  <c r="I163" i="7" s="1"/>
  <c r="I207" i="7" s="1"/>
  <c r="P163" i="5"/>
  <c r="I163" i="5" s="1"/>
  <c r="I207" i="5" s="1"/>
  <c r="P192" i="4"/>
  <c r="I192" i="4" s="1"/>
  <c r="I222" i="4" s="1"/>
  <c r="O226" i="7"/>
  <c r="O254" i="7" s="1"/>
  <c r="O226" i="5"/>
  <c r="O254" i="5" s="1"/>
  <c r="O255" i="4"/>
  <c r="O280" i="4" s="1"/>
  <c r="F152" i="7"/>
  <c r="F196" i="7" s="1"/>
  <c r="F152" i="5"/>
  <c r="F181" i="4"/>
  <c r="O223" i="7"/>
  <c r="O252" i="7" s="1"/>
  <c r="O223" i="5"/>
  <c r="O252" i="5" s="1"/>
  <c r="O252" i="4"/>
  <c r="O278" i="4" s="1"/>
  <c r="L149" i="7"/>
  <c r="J193" i="7"/>
  <c r="F151" i="7"/>
  <c r="F151" i="5"/>
  <c r="F180" i="4"/>
  <c r="O225" i="7"/>
  <c r="O253" i="7" s="1"/>
  <c r="O225" i="5"/>
  <c r="O253" i="5" s="1"/>
  <c r="O254" i="4"/>
  <c r="O279" i="4" s="1"/>
  <c r="O220" i="7"/>
  <c r="O249" i="7" s="1"/>
  <c r="O249" i="4"/>
  <c r="O275" i="4" s="1"/>
  <c r="O220" i="5"/>
  <c r="O249" i="5" s="1"/>
  <c r="O217" i="7"/>
  <c r="O246" i="7" s="1"/>
  <c r="O217" i="5"/>
  <c r="O246" i="5" s="1"/>
  <c r="O246" i="4"/>
  <c r="O272" i="4" s="1"/>
  <c r="O218" i="7"/>
  <c r="O247" i="7" s="1"/>
  <c r="O247" i="4"/>
  <c r="O273" i="4" s="1"/>
  <c r="O218" i="5"/>
  <c r="O247" i="5" s="1"/>
  <c r="O219" i="7"/>
  <c r="O248" i="7" s="1"/>
  <c r="O248" i="4"/>
  <c r="O274" i="4" s="1"/>
  <c r="O219" i="5"/>
  <c r="O248" i="5" s="1"/>
  <c r="L179" i="4"/>
  <c r="J209" i="4"/>
  <c r="V18" i="1"/>
  <c r="I208" i="4"/>
  <c r="N202" i="4" l="1"/>
  <c r="N204" i="4" s="1"/>
  <c r="N205" i="4" s="1"/>
  <c r="E155" i="7"/>
  <c r="E155" i="5"/>
  <c r="E184" i="4"/>
  <c r="AA150" i="4"/>
  <c r="L209" i="4"/>
  <c r="F210" i="4"/>
  <c r="J180" i="4"/>
  <c r="E198" i="5"/>
  <c r="F195" i="5"/>
  <c r="J151" i="5"/>
  <c r="E198" i="7"/>
  <c r="F195" i="7"/>
  <c r="J151" i="7"/>
  <c r="Z149" i="7"/>
  <c r="L193" i="7"/>
  <c r="F211" i="4"/>
  <c r="L150" i="5"/>
  <c r="J194" i="5"/>
  <c r="J193" i="5"/>
  <c r="L149" i="5"/>
  <c r="F196" i="5"/>
  <c r="E213" i="4"/>
  <c r="L150" i="7"/>
  <c r="J194" i="7"/>
  <c r="AA149" i="4"/>
  <c r="L208" i="4"/>
  <c r="F152" i="8"/>
  <c r="F174" i="8" s="1"/>
  <c r="I151" i="8"/>
  <c r="N206" i="4" l="1"/>
  <c r="N207" i="4" s="1"/>
  <c r="O202" i="4"/>
  <c r="O204" i="4" s="1"/>
  <c r="O206" i="4" s="1"/>
  <c r="O207" i="4" s="1"/>
  <c r="I173" i="8"/>
  <c r="Y129" i="8"/>
  <c r="H152" i="8"/>
  <c r="G152" i="7"/>
  <c r="G181" i="4"/>
  <c r="G152" i="5"/>
  <c r="Z150" i="7"/>
  <c r="L194" i="7"/>
  <c r="E214" i="4"/>
  <c r="Z150" i="5"/>
  <c r="L194" i="5"/>
  <c r="E199" i="5"/>
  <c r="E156" i="7"/>
  <c r="E156" i="5"/>
  <c r="E185" i="4"/>
  <c r="L193" i="5"/>
  <c r="Z149" i="5"/>
  <c r="L151" i="7"/>
  <c r="J195" i="7"/>
  <c r="L151" i="5"/>
  <c r="J195" i="5"/>
  <c r="L180" i="4"/>
  <c r="J210" i="4"/>
  <c r="E199" i="7"/>
  <c r="I152" i="8"/>
  <c r="F153" i="8"/>
  <c r="F175" i="8" s="1"/>
  <c r="H153" i="8" l="1"/>
  <c r="H175" i="8" s="1"/>
  <c r="I174" i="8"/>
  <c r="Y130" i="8"/>
  <c r="H174" i="8"/>
  <c r="Z151" i="7"/>
  <c r="L195" i="7"/>
  <c r="E200" i="5"/>
  <c r="G196" i="5"/>
  <c r="J152" i="5"/>
  <c r="Z151" i="5"/>
  <c r="L195" i="5"/>
  <c r="E200" i="7"/>
  <c r="G211" i="4"/>
  <c r="J181" i="4"/>
  <c r="E157" i="7"/>
  <c r="E157" i="5"/>
  <c r="E186" i="4"/>
  <c r="G153" i="7"/>
  <c r="G197" i="7" s="1"/>
  <c r="G153" i="5"/>
  <c r="G197" i="5" s="1"/>
  <c r="G182" i="4"/>
  <c r="G212" i="4" s="1"/>
  <c r="J152" i="7"/>
  <c r="G196" i="7"/>
  <c r="AA151" i="4"/>
  <c r="L210" i="4"/>
  <c r="E215" i="4"/>
  <c r="F154" i="8"/>
  <c r="F176" i="8" s="1"/>
  <c r="E154" i="8"/>
  <c r="E176" i="8" s="1"/>
  <c r="E153" i="8"/>
  <c r="E175" i="8" s="1"/>
  <c r="H154" i="8" l="1"/>
  <c r="E158" i="7"/>
  <c r="E158" i="5"/>
  <c r="E187" i="4"/>
  <c r="L181" i="4"/>
  <c r="J211" i="4"/>
  <c r="F153" i="7"/>
  <c r="F153" i="5"/>
  <c r="F182" i="4"/>
  <c r="L152" i="7"/>
  <c r="J196" i="7"/>
  <c r="E216" i="4"/>
  <c r="F154" i="7"/>
  <c r="F154" i="5"/>
  <c r="F183" i="4"/>
  <c r="E201" i="5"/>
  <c r="J196" i="5"/>
  <c r="L152" i="5"/>
  <c r="G154" i="7"/>
  <c r="G198" i="7" s="1"/>
  <c r="G154" i="5"/>
  <c r="G198" i="5" s="1"/>
  <c r="G183" i="4"/>
  <c r="G213" i="4" s="1"/>
  <c r="E201" i="7"/>
  <c r="F155" i="8"/>
  <c r="F177" i="8" s="1"/>
  <c r="B19" i="9"/>
  <c r="B18" i="9"/>
  <c r="H155" i="8" l="1"/>
  <c r="H177" i="8" s="1"/>
  <c r="H176" i="8"/>
  <c r="G155" i="7"/>
  <c r="G199" i="7" s="1"/>
  <c r="G155" i="5"/>
  <c r="G199" i="5" s="1"/>
  <c r="G184" i="4"/>
  <c r="G214" i="4" s="1"/>
  <c r="F198" i="7"/>
  <c r="J154" i="7"/>
  <c r="F197" i="7"/>
  <c r="J153" i="7"/>
  <c r="AA152" i="4"/>
  <c r="L211" i="4"/>
  <c r="E159" i="7"/>
  <c r="E159" i="5"/>
  <c r="E188" i="4"/>
  <c r="P164" i="7"/>
  <c r="I164" i="7" s="1"/>
  <c r="I208" i="7" s="1"/>
  <c r="P164" i="5"/>
  <c r="I164" i="5" s="1"/>
  <c r="I208" i="5" s="1"/>
  <c r="P193" i="4"/>
  <c r="I193" i="4" s="1"/>
  <c r="Z152" i="7"/>
  <c r="L196" i="7"/>
  <c r="E217" i="4"/>
  <c r="P165" i="7"/>
  <c r="I165" i="7" s="1"/>
  <c r="I209" i="7" s="1"/>
  <c r="P165" i="5"/>
  <c r="I165" i="5" s="1"/>
  <c r="I209" i="5" s="1"/>
  <c r="P194" i="4"/>
  <c r="I194" i="4" s="1"/>
  <c r="I224" i="4" s="1"/>
  <c r="Z152" i="5"/>
  <c r="L196" i="5"/>
  <c r="F213" i="4"/>
  <c r="J183" i="4"/>
  <c r="F212" i="4"/>
  <c r="J182" i="4"/>
  <c r="E202" i="5"/>
  <c r="F198" i="5"/>
  <c r="J154" i="5"/>
  <c r="F197" i="5"/>
  <c r="J153" i="5"/>
  <c r="E202" i="7"/>
  <c r="F156" i="8"/>
  <c r="F178" i="8" s="1"/>
  <c r="I153" i="8"/>
  <c r="Y131" i="8" l="1"/>
  <c r="I175" i="8"/>
  <c r="H156" i="8"/>
  <c r="H178" i="8" s="1"/>
  <c r="E160" i="7"/>
  <c r="E160" i="5"/>
  <c r="E189" i="4"/>
  <c r="G156" i="7"/>
  <c r="G200" i="7" s="1"/>
  <c r="G156" i="5"/>
  <c r="G200" i="5" s="1"/>
  <c r="G185" i="4"/>
  <c r="G215" i="4" s="1"/>
  <c r="L153" i="5"/>
  <c r="J197" i="5"/>
  <c r="L182" i="4"/>
  <c r="J212" i="4"/>
  <c r="E218" i="4"/>
  <c r="I223" i="4"/>
  <c r="E203" i="5"/>
  <c r="L153" i="7"/>
  <c r="J197" i="7"/>
  <c r="J198" i="5"/>
  <c r="L154" i="5"/>
  <c r="L183" i="4"/>
  <c r="J213" i="4"/>
  <c r="E203" i="7"/>
  <c r="J198" i="7"/>
  <c r="L154" i="7"/>
  <c r="F157" i="8"/>
  <c r="F179" i="8" s="1"/>
  <c r="E156" i="8"/>
  <c r="E178" i="8" s="1"/>
  <c r="I154" i="8"/>
  <c r="H157" i="8" l="1"/>
  <c r="I176" i="8"/>
  <c r="Y132" i="8"/>
  <c r="G157" i="7"/>
  <c r="G201" i="7" s="1"/>
  <c r="G157" i="5"/>
  <c r="G201" i="5" s="1"/>
  <c r="G186" i="4"/>
  <c r="G216" i="4" s="1"/>
  <c r="F156" i="7"/>
  <c r="F156" i="5"/>
  <c r="F185" i="4"/>
  <c r="Z154" i="7"/>
  <c r="L198" i="7"/>
  <c r="Z153" i="5"/>
  <c r="L197" i="5"/>
  <c r="E219" i="4"/>
  <c r="AA154" i="4"/>
  <c r="L213" i="4"/>
  <c r="AA153" i="4"/>
  <c r="L212" i="4"/>
  <c r="E204" i="5"/>
  <c r="E161" i="7"/>
  <c r="E161" i="5"/>
  <c r="E190" i="4"/>
  <c r="L198" i="5"/>
  <c r="Z154" i="5"/>
  <c r="Z153" i="7"/>
  <c r="L197" i="7"/>
  <c r="E204" i="7"/>
  <c r="F158" i="8"/>
  <c r="F180" i="8" s="1"/>
  <c r="B21" i="9"/>
  <c r="E155" i="8"/>
  <c r="E177" i="8" s="1"/>
  <c r="B20" i="9"/>
  <c r="H158" i="8" l="1"/>
  <c r="H180" i="8" s="1"/>
  <c r="H179" i="8"/>
  <c r="P167" i="7"/>
  <c r="I167" i="7" s="1"/>
  <c r="I211" i="7" s="1"/>
  <c r="P167" i="5"/>
  <c r="I167" i="5" s="1"/>
  <c r="I211" i="5" s="1"/>
  <c r="P196" i="4"/>
  <c r="I196" i="4" s="1"/>
  <c r="I226" i="4" s="1"/>
  <c r="E205" i="5"/>
  <c r="F200" i="7"/>
  <c r="J156" i="7"/>
  <c r="F155" i="7"/>
  <c r="F155" i="5"/>
  <c r="F184" i="4"/>
  <c r="E205" i="7"/>
  <c r="P166" i="7"/>
  <c r="I166" i="7" s="1"/>
  <c r="I210" i="7" s="1"/>
  <c r="P166" i="5"/>
  <c r="I166" i="5" s="1"/>
  <c r="I210" i="5" s="1"/>
  <c r="P195" i="4"/>
  <c r="I195" i="4" s="1"/>
  <c r="F215" i="4"/>
  <c r="J185" i="4"/>
  <c r="E162" i="7"/>
  <c r="E162" i="5"/>
  <c r="E191" i="4"/>
  <c r="G158" i="7"/>
  <c r="G202" i="7" s="1"/>
  <c r="G158" i="5"/>
  <c r="G202" i="5" s="1"/>
  <c r="G187" i="4"/>
  <c r="G217" i="4" s="1"/>
  <c r="E220" i="4"/>
  <c r="F200" i="5"/>
  <c r="J156" i="5"/>
  <c r="F159" i="8"/>
  <c r="F181" i="8" s="1"/>
  <c r="F160" i="8"/>
  <c r="F182" i="8" s="1"/>
  <c r="I155" i="8"/>
  <c r="H160" i="8" l="1"/>
  <c r="H182" i="8" s="1"/>
  <c r="H159" i="8"/>
  <c r="H181" i="8" s="1"/>
  <c r="I177" i="8"/>
  <c r="Y133" i="8"/>
  <c r="G160" i="7"/>
  <c r="G204" i="7" s="1"/>
  <c r="G160" i="5"/>
  <c r="G204" i="5" s="1"/>
  <c r="G189" i="4"/>
  <c r="G219" i="4" s="1"/>
  <c r="E221" i="4"/>
  <c r="F199" i="7"/>
  <c r="J155" i="7"/>
  <c r="L156" i="5"/>
  <c r="J200" i="5"/>
  <c r="E206" i="5"/>
  <c r="I225" i="4"/>
  <c r="L156" i="7"/>
  <c r="J200" i="7"/>
  <c r="E206" i="7"/>
  <c r="F214" i="4"/>
  <c r="J184" i="4"/>
  <c r="E163" i="7"/>
  <c r="E163" i="5"/>
  <c r="E192" i="4"/>
  <c r="G159" i="7"/>
  <c r="G203" i="7" s="1"/>
  <c r="G159" i="5"/>
  <c r="G203" i="5" s="1"/>
  <c r="G188" i="4"/>
  <c r="G218" i="4" s="1"/>
  <c r="L185" i="4"/>
  <c r="J215" i="4"/>
  <c r="F199" i="5"/>
  <c r="J155" i="5"/>
  <c r="F161" i="8"/>
  <c r="F183" i="8" s="1"/>
  <c r="H161" i="8" l="1"/>
  <c r="H183" i="8" s="1"/>
  <c r="G161" i="7"/>
  <c r="G205" i="7" s="1"/>
  <c r="G161" i="5"/>
  <c r="G205" i="5" s="1"/>
  <c r="G190" i="4"/>
  <c r="G220" i="4" s="1"/>
  <c r="L155" i="5"/>
  <c r="J199" i="5"/>
  <c r="E207" i="5"/>
  <c r="L184" i="4"/>
  <c r="J214" i="4"/>
  <c r="Z156" i="5"/>
  <c r="L200" i="5"/>
  <c r="E207" i="7"/>
  <c r="Z156" i="7"/>
  <c r="L200" i="7"/>
  <c r="L155" i="7"/>
  <c r="J199" i="7"/>
  <c r="E164" i="7"/>
  <c r="E193" i="4"/>
  <c r="E164" i="5"/>
  <c r="AA156" i="4"/>
  <c r="L215" i="4"/>
  <c r="E222" i="4"/>
  <c r="F162" i="8"/>
  <c r="F184" i="8" s="1"/>
  <c r="E158" i="8"/>
  <c r="E180" i="8" s="1"/>
  <c r="I156" i="8"/>
  <c r="B23" i="9"/>
  <c r="G23" i="9" s="1"/>
  <c r="B22" i="9"/>
  <c r="E157" i="8"/>
  <c r="E179" i="8" s="1"/>
  <c r="I178" i="8" l="1"/>
  <c r="Y134" i="8"/>
  <c r="H162" i="8"/>
  <c r="H184" i="8" s="1"/>
  <c r="AA155" i="4"/>
  <c r="L214" i="4"/>
  <c r="Z155" i="5"/>
  <c r="L199" i="5"/>
  <c r="P169" i="7"/>
  <c r="I169" i="7" s="1"/>
  <c r="I213" i="7" s="1"/>
  <c r="P169" i="5"/>
  <c r="I169" i="5" s="1"/>
  <c r="I213" i="5" s="1"/>
  <c r="P198" i="4"/>
  <c r="I198" i="4" s="1"/>
  <c r="E208" i="5"/>
  <c r="P168" i="7"/>
  <c r="I168" i="7" s="1"/>
  <c r="I212" i="7" s="1"/>
  <c r="P168" i="5"/>
  <c r="I168" i="5" s="1"/>
  <c r="I212" i="5" s="1"/>
  <c r="P197" i="4"/>
  <c r="I197" i="4" s="1"/>
  <c r="F158" i="7"/>
  <c r="F158" i="5"/>
  <c r="F187" i="4"/>
  <c r="E223" i="4"/>
  <c r="Z155" i="7"/>
  <c r="L199" i="7"/>
  <c r="E165" i="7"/>
  <c r="E194" i="4"/>
  <c r="E165" i="5"/>
  <c r="F157" i="7"/>
  <c r="F157" i="5"/>
  <c r="F186" i="4"/>
  <c r="G162" i="7"/>
  <c r="G206" i="7" s="1"/>
  <c r="G162" i="5"/>
  <c r="G206" i="5" s="1"/>
  <c r="G191" i="4"/>
  <c r="G221" i="4" s="1"/>
  <c r="E208" i="7"/>
  <c r="F163" i="8"/>
  <c r="F185" i="8" s="1"/>
  <c r="H163" i="8" l="1"/>
  <c r="H185" i="8" s="1"/>
  <c r="F201" i="5"/>
  <c r="J157" i="5"/>
  <c r="E209" i="7"/>
  <c r="I227" i="4"/>
  <c r="U210" i="4"/>
  <c r="U211" i="4"/>
  <c r="F201" i="7"/>
  <c r="J157" i="7"/>
  <c r="F217" i="4"/>
  <c r="J187" i="4"/>
  <c r="I228" i="4"/>
  <c r="E166" i="7"/>
  <c r="E166" i="5"/>
  <c r="E195" i="4"/>
  <c r="G163" i="7"/>
  <c r="G207" i="7" s="1"/>
  <c r="G163" i="5"/>
  <c r="G207" i="5" s="1"/>
  <c r="G192" i="4"/>
  <c r="G222" i="4" s="1"/>
  <c r="E209" i="5"/>
  <c r="F202" i="5"/>
  <c r="J158" i="5"/>
  <c r="F216" i="4"/>
  <c r="J186" i="4"/>
  <c r="E224" i="4"/>
  <c r="F202" i="7"/>
  <c r="J158" i="7"/>
  <c r="F164" i="8"/>
  <c r="F186" i="8" s="1"/>
  <c r="E160" i="8"/>
  <c r="E182" i="8" s="1"/>
  <c r="I158" i="8"/>
  <c r="H164" i="8" l="1"/>
  <c r="H186" i="8" s="1"/>
  <c r="I180" i="8"/>
  <c r="Y136" i="8"/>
  <c r="E225" i="4"/>
  <c r="L158" i="7"/>
  <c r="J202" i="7"/>
  <c r="L158" i="5"/>
  <c r="J202" i="5"/>
  <c r="E210" i="5"/>
  <c r="L187" i="4"/>
  <c r="J217" i="4"/>
  <c r="E167" i="7"/>
  <c r="E167" i="5"/>
  <c r="E196" i="4"/>
  <c r="F160" i="7"/>
  <c r="F160" i="5"/>
  <c r="F189" i="4"/>
  <c r="E210" i="7"/>
  <c r="J201" i="5"/>
  <c r="L157" i="5"/>
  <c r="G164" i="7"/>
  <c r="G208" i="7" s="1"/>
  <c r="G164" i="5"/>
  <c r="G208" i="5" s="1"/>
  <c r="G193" i="4"/>
  <c r="G223" i="4" s="1"/>
  <c r="L186" i="4"/>
  <c r="J216" i="4"/>
  <c r="L157" i="7"/>
  <c r="J201" i="7"/>
  <c r="F165" i="8"/>
  <c r="F187" i="8" s="1"/>
  <c r="I157" i="8"/>
  <c r="H165" i="8" l="1"/>
  <c r="H187" i="8" s="1"/>
  <c r="I179" i="8"/>
  <c r="Y135" i="8"/>
  <c r="G165" i="7"/>
  <c r="G209" i="7" s="1"/>
  <c r="G194" i="4"/>
  <c r="G224" i="4" s="1"/>
  <c r="G165" i="5"/>
  <c r="G209" i="5" s="1"/>
  <c r="AA157" i="4"/>
  <c r="L216" i="4"/>
  <c r="Z157" i="5"/>
  <c r="L201" i="5"/>
  <c r="F219" i="4"/>
  <c r="J189" i="4"/>
  <c r="E211" i="5"/>
  <c r="E168" i="7"/>
  <c r="E168" i="5"/>
  <c r="E197" i="4"/>
  <c r="F204" i="5"/>
  <c r="J160" i="5"/>
  <c r="E211" i="7"/>
  <c r="Z158" i="7"/>
  <c r="L202" i="7"/>
  <c r="Z157" i="7"/>
  <c r="L201" i="7"/>
  <c r="F204" i="7"/>
  <c r="J160" i="7"/>
  <c r="E226" i="4"/>
  <c r="AA158" i="4"/>
  <c r="L217" i="4"/>
  <c r="Z158" i="5"/>
  <c r="L202" i="5"/>
  <c r="F166" i="8"/>
  <c r="F188" i="8" s="1"/>
  <c r="B26" i="9"/>
  <c r="E159" i="8"/>
  <c r="E181" i="8" s="1"/>
  <c r="H166" i="8" l="1"/>
  <c r="H188" i="8" s="1"/>
  <c r="G166" i="7"/>
  <c r="G210" i="7" s="1"/>
  <c r="G166" i="5"/>
  <c r="G210" i="5" s="1"/>
  <c r="G195" i="4"/>
  <c r="G225" i="4" s="1"/>
  <c r="L160" i="7"/>
  <c r="J204" i="7"/>
  <c r="L160" i="5"/>
  <c r="J204" i="5"/>
  <c r="E212" i="7"/>
  <c r="E169" i="7"/>
  <c r="E169" i="5"/>
  <c r="E198" i="4"/>
  <c r="F159" i="7"/>
  <c r="F159" i="5"/>
  <c r="F188" i="4"/>
  <c r="E227" i="4"/>
  <c r="E212" i="5"/>
  <c r="L189" i="4"/>
  <c r="J219" i="4"/>
  <c r="F167" i="8"/>
  <c r="F189" i="8" s="1"/>
  <c r="B24" i="9"/>
  <c r="I160" i="8"/>
  <c r="H167" i="8" l="1"/>
  <c r="H189" i="8" s="1"/>
  <c r="I182" i="8"/>
  <c r="Y138" i="8"/>
  <c r="G167" i="7"/>
  <c r="G211" i="7" s="1"/>
  <c r="G167" i="5"/>
  <c r="G211" i="5" s="1"/>
  <c r="G196" i="4"/>
  <c r="G226" i="4" s="1"/>
  <c r="AA160" i="4"/>
  <c r="L219" i="4"/>
  <c r="E228" i="4"/>
  <c r="R211" i="4"/>
  <c r="R210" i="4"/>
  <c r="Z160" i="7"/>
  <c r="L204" i="7"/>
  <c r="F218" i="4"/>
  <c r="J188" i="4"/>
  <c r="E213" i="5"/>
  <c r="F203" i="5"/>
  <c r="J159" i="5"/>
  <c r="E213" i="7"/>
  <c r="L204" i="5"/>
  <c r="Z160" i="5"/>
  <c r="F203" i="7"/>
  <c r="J159" i="7"/>
  <c r="F168" i="8"/>
  <c r="F190" i="8" s="1"/>
  <c r="E162" i="8"/>
  <c r="E184" i="8" s="1"/>
  <c r="I162" i="8"/>
  <c r="I184" i="8" l="1"/>
  <c r="Y140" i="8"/>
  <c r="H168" i="8"/>
  <c r="H190" i="8" s="1"/>
  <c r="L159" i="7"/>
  <c r="J203" i="7"/>
  <c r="F162" i="7"/>
  <c r="F162" i="5"/>
  <c r="F191" i="4"/>
  <c r="G168" i="7"/>
  <c r="G212" i="7" s="1"/>
  <c r="G168" i="5"/>
  <c r="G212" i="5" s="1"/>
  <c r="G197" i="4"/>
  <c r="G227" i="4" s="1"/>
  <c r="J203" i="5"/>
  <c r="L159" i="5"/>
  <c r="L188" i="4"/>
  <c r="J218" i="4"/>
  <c r="F169" i="8"/>
  <c r="F191" i="8" s="1"/>
  <c r="I159" i="8"/>
  <c r="I181" i="8" l="1"/>
  <c r="Y137" i="8"/>
  <c r="H169" i="8"/>
  <c r="F206" i="5"/>
  <c r="J162" i="5"/>
  <c r="AA159" i="4"/>
  <c r="L218" i="4"/>
  <c r="F206" i="7"/>
  <c r="J162" i="7"/>
  <c r="Z159" i="5"/>
  <c r="L203" i="5"/>
  <c r="G169" i="7"/>
  <c r="G213" i="7" s="1"/>
  <c r="G169" i="5"/>
  <c r="G213" i="5" s="1"/>
  <c r="G198" i="4"/>
  <c r="F221" i="4"/>
  <c r="J191" i="4"/>
  <c r="Z159" i="7"/>
  <c r="L203" i="7"/>
  <c r="E161" i="8"/>
  <c r="E183" i="8" s="1"/>
  <c r="E164" i="8"/>
  <c r="E186" i="8" s="1"/>
  <c r="H191" i="8" l="1"/>
  <c r="L149" i="8"/>
  <c r="F161" i="7"/>
  <c r="F161" i="5"/>
  <c r="F190" i="4"/>
  <c r="G228" i="4"/>
  <c r="L162" i="7"/>
  <c r="J206" i="7"/>
  <c r="L162" i="5"/>
  <c r="J206" i="5"/>
  <c r="F164" i="7"/>
  <c r="F164" i="5"/>
  <c r="F193" i="4"/>
  <c r="L191" i="4"/>
  <c r="J221" i="4"/>
  <c r="B28" i="9"/>
  <c r="G28" i="9" s="1"/>
  <c r="I164" i="8"/>
  <c r="I186" i="8" l="1"/>
  <c r="Y142" i="8"/>
  <c r="F208" i="7"/>
  <c r="J164" i="7"/>
  <c r="F220" i="4"/>
  <c r="J190" i="4"/>
  <c r="Z162" i="5"/>
  <c r="L206" i="5"/>
  <c r="AA162" i="4"/>
  <c r="L221" i="4"/>
  <c r="Z162" i="7"/>
  <c r="L206" i="7"/>
  <c r="F205" i="5"/>
  <c r="J161" i="5"/>
  <c r="F208" i="5"/>
  <c r="J164" i="5"/>
  <c r="F223" i="4"/>
  <c r="J193" i="4"/>
  <c r="F205" i="7"/>
  <c r="J161" i="7"/>
  <c r="E163" i="8"/>
  <c r="E185" i="8" s="1"/>
  <c r="L193" i="4" l="1"/>
  <c r="J223" i="4"/>
  <c r="L161" i="5"/>
  <c r="J205" i="5"/>
  <c r="L190" i="4"/>
  <c r="J220" i="4"/>
  <c r="L161" i="7"/>
  <c r="J205" i="7"/>
  <c r="L164" i="5"/>
  <c r="J208" i="5"/>
  <c r="L164" i="7"/>
  <c r="J208" i="7"/>
  <c r="F163" i="7"/>
  <c r="F163" i="5"/>
  <c r="F192" i="4"/>
  <c r="I161" i="8"/>
  <c r="E166" i="8"/>
  <c r="E188" i="8" s="1"/>
  <c r="I183" i="8" l="1"/>
  <c r="Y139" i="8"/>
  <c r="F207" i="5"/>
  <c r="J163" i="5"/>
  <c r="Z161" i="5"/>
  <c r="L205" i="5"/>
  <c r="F166" i="7"/>
  <c r="F166" i="5"/>
  <c r="F195" i="4"/>
  <c r="F207" i="7"/>
  <c r="J163" i="7"/>
  <c r="Z164" i="5"/>
  <c r="L208" i="5"/>
  <c r="F222" i="4"/>
  <c r="J192" i="4"/>
  <c r="Z164" i="7"/>
  <c r="L208" i="7"/>
  <c r="Z161" i="7"/>
  <c r="L205" i="7"/>
  <c r="AA161" i="4"/>
  <c r="L220" i="4"/>
  <c r="AA164" i="4"/>
  <c r="L223" i="4"/>
  <c r="I163" i="8"/>
  <c r="I185" i="8" l="1"/>
  <c r="Y141" i="8"/>
  <c r="F225" i="4"/>
  <c r="J195" i="4"/>
  <c r="F210" i="5"/>
  <c r="J166" i="5"/>
  <c r="L163" i="5"/>
  <c r="J207" i="5"/>
  <c r="L192" i="4"/>
  <c r="J222" i="4"/>
  <c r="L163" i="7"/>
  <c r="J207" i="7"/>
  <c r="F210" i="7"/>
  <c r="J166" i="7"/>
  <c r="L166" i="7" l="1"/>
  <c r="J210" i="7"/>
  <c r="L166" i="5"/>
  <c r="J210" i="5"/>
  <c r="AA163" i="4"/>
  <c r="L222" i="4"/>
  <c r="L195" i="4"/>
  <c r="J225" i="4"/>
  <c r="Z163" i="7"/>
  <c r="L207" i="7"/>
  <c r="Z163" i="5"/>
  <c r="L207" i="5"/>
  <c r="E165" i="8"/>
  <c r="E187" i="8" s="1"/>
  <c r="I166" i="8"/>
  <c r="I165" i="8"/>
  <c r="I188" i="8" l="1"/>
  <c r="Y144" i="8"/>
  <c r="I187" i="8"/>
  <c r="Y143" i="8"/>
  <c r="AA166" i="4"/>
  <c r="L225" i="4"/>
  <c r="Z166" i="5"/>
  <c r="L210" i="5"/>
  <c r="F165" i="7"/>
  <c r="F165" i="5"/>
  <c r="F194" i="4"/>
  <c r="Z166" i="7"/>
  <c r="L210" i="7"/>
  <c r="E168" i="8"/>
  <c r="E190" i="8" s="1"/>
  <c r="F224" i="4" l="1"/>
  <c r="J194" i="4"/>
  <c r="F209" i="5"/>
  <c r="J165" i="5"/>
  <c r="F168" i="7"/>
  <c r="F168" i="5"/>
  <c r="F197" i="4"/>
  <c r="F209" i="7"/>
  <c r="J165" i="7"/>
  <c r="E167" i="8"/>
  <c r="E189" i="8" s="1"/>
  <c r="F167" i="7" l="1"/>
  <c r="F167" i="5"/>
  <c r="F196" i="4"/>
  <c r="L165" i="5"/>
  <c r="J209" i="5"/>
  <c r="F227" i="4"/>
  <c r="J197" i="4"/>
  <c r="F212" i="5"/>
  <c r="J168" i="5"/>
  <c r="L194" i="4"/>
  <c r="J224" i="4"/>
  <c r="L165" i="7"/>
  <c r="J209" i="7"/>
  <c r="F212" i="7"/>
  <c r="J168" i="7"/>
  <c r="I168" i="8"/>
  <c r="I190" i="8" l="1"/>
  <c r="Y146" i="8"/>
  <c r="Z165" i="7"/>
  <c r="L209" i="7"/>
  <c r="Z165" i="5"/>
  <c r="L209" i="5"/>
  <c r="L168" i="7"/>
  <c r="J212" i="7"/>
  <c r="L197" i="4"/>
  <c r="J227" i="4"/>
  <c r="F226" i="4"/>
  <c r="J196" i="4"/>
  <c r="AA165" i="4"/>
  <c r="L224" i="4"/>
  <c r="F211" i="5"/>
  <c r="J167" i="5"/>
  <c r="J212" i="5"/>
  <c r="L168" i="5"/>
  <c r="F211" i="7"/>
  <c r="J167" i="7"/>
  <c r="I167" i="8"/>
  <c r="I189" i="8" l="1"/>
  <c r="Y145" i="8"/>
  <c r="L212" i="5"/>
  <c r="Z168" i="5"/>
  <c r="AA168" i="4"/>
  <c r="L227" i="4"/>
  <c r="L167" i="7"/>
  <c r="J211" i="7"/>
  <c r="L167" i="5"/>
  <c r="J211" i="5"/>
  <c r="L196" i="4"/>
  <c r="J226" i="4"/>
  <c r="Z168" i="7"/>
  <c r="L212" i="7"/>
  <c r="Z167" i="5" l="1"/>
  <c r="L211" i="5"/>
  <c r="AA167" i="4"/>
  <c r="L226" i="4"/>
  <c r="Z167" i="7"/>
  <c r="L211" i="7"/>
  <c r="E169" i="8"/>
  <c r="E191" i="8" s="1"/>
  <c r="F169" i="7" l="1"/>
  <c r="F169" i="5"/>
  <c r="F198" i="4"/>
  <c r="I169" i="8"/>
  <c r="I191" i="8" l="1"/>
  <c r="Y147" i="8"/>
  <c r="Z147" i="8" s="1"/>
  <c r="F228" i="4"/>
  <c r="S210" i="4"/>
  <c r="S211" i="4"/>
  <c r="J198" i="4"/>
  <c r="F213" i="5"/>
  <c r="J169" i="5"/>
  <c r="F213" i="7"/>
  <c r="J169" i="7"/>
  <c r="L169" i="5" l="1"/>
  <c r="J213" i="5"/>
  <c r="O149" i="5"/>
  <c r="L169" i="7"/>
  <c r="J213" i="7"/>
  <c r="O149" i="7"/>
  <c r="V211" i="4"/>
  <c r="L198" i="4"/>
  <c r="J228" i="4"/>
  <c r="H207" i="4"/>
  <c r="D207" i="4"/>
  <c r="C207" i="4"/>
  <c r="O178" i="4"/>
  <c r="V210" i="4"/>
  <c r="I207" i="4"/>
  <c r="E207" i="4"/>
  <c r="G207" i="4"/>
  <c r="F207" i="4"/>
  <c r="AA169" i="4" l="1"/>
  <c r="AA170" i="4" s="1"/>
  <c r="L228" i="4"/>
  <c r="Z169" i="7"/>
  <c r="AB169" i="7" s="1"/>
  <c r="L213" i="7"/>
  <c r="Y209" i="4" a="1"/>
  <c r="Z216" i="4" s="1"/>
  <c r="Z227" i="4" s="1"/>
  <c r="L213" i="5"/>
  <c r="Z169" i="5"/>
  <c r="AB169" i="5" s="1"/>
  <c r="Y210" i="4" l="1"/>
  <c r="Z209" i="4"/>
  <c r="Y211" i="4"/>
  <c r="Y214" i="4"/>
  <c r="Y212" i="4"/>
  <c r="Y215" i="4"/>
  <c r="Y209" i="4"/>
  <c r="Y216" i="4"/>
  <c r="Y213" i="4"/>
  <c r="AA209" i="4"/>
  <c r="Z211" i="4"/>
  <c r="AA211" i="4"/>
  <c r="AA214" i="4"/>
  <c r="Z214" i="4"/>
  <c r="Z210" i="4"/>
  <c r="AA210" i="4"/>
  <c r="AA215" i="4"/>
  <c r="Z215" i="4"/>
  <c r="Z212" i="4"/>
  <c r="AA212" i="4"/>
  <c r="Z213" i="4"/>
  <c r="AA213" i="4"/>
  <c r="AA216" i="4"/>
  <c r="AA227" i="4" s="1"/>
</calcChain>
</file>

<file path=xl/comments1.xml><?xml version="1.0" encoding="utf-8"?>
<comments xmlns="http://schemas.openxmlformats.org/spreadsheetml/2006/main">
  <authors>
    <author>Bruno Merven</author>
  </authors>
  <commentList>
    <comment ref="M14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comments2.xml><?xml version="1.0" encoding="utf-8"?>
<comments xmlns="http://schemas.openxmlformats.org/spreadsheetml/2006/main">
  <authors>
    <author>Bruno Merven</author>
  </authors>
  <commentList>
    <comment ref="M14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comments3.xml><?xml version="1.0" encoding="utf-8"?>
<comments xmlns="http://schemas.openxmlformats.org/spreadsheetml/2006/main">
  <authors>
    <author>Bruno Merven</author>
  </authors>
  <commentList>
    <comment ref="M147" authorId="0">
      <text>
        <r>
          <rPr>
            <b/>
            <sz val="8"/>
            <color indexed="81"/>
            <rFont val="Tahoma"/>
            <family val="2"/>
          </rPr>
          <t>Bruno Merven: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J1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Lump sum appears each time a new plant/transmission line comes online. Inga is not counted as an investment but as an import cost.</t>
        </r>
      </text>
    </comment>
  </commentList>
</comments>
</file>

<file path=xl/sharedStrings.xml><?xml version="1.0" encoding="utf-8"?>
<sst xmlns="http://schemas.openxmlformats.org/spreadsheetml/2006/main" count="266" uniqueCount="75">
  <si>
    <t>Scenario Comparisons</t>
  </si>
  <si>
    <t>Regrouped</t>
  </si>
  <si>
    <t>Hydro</t>
  </si>
  <si>
    <t>Wind</t>
  </si>
  <si>
    <t>Solar</t>
  </si>
  <si>
    <t>Biomass</t>
  </si>
  <si>
    <t>Electricity Production (TWh)</t>
  </si>
  <si>
    <t>New Investment (GW)</t>
  </si>
  <si>
    <t>Costs</t>
  </si>
  <si>
    <t>Average Generation cost ($/MWh)</t>
  </si>
  <si>
    <t>Difference</t>
  </si>
  <si>
    <t>Reference</t>
  </si>
  <si>
    <t>Net Imports</t>
  </si>
  <si>
    <t>Generation Mix by Country (TWh)</t>
  </si>
  <si>
    <t>Renewable</t>
  </si>
  <si>
    <t>$billion</t>
  </si>
  <si>
    <t>$/MWh</t>
  </si>
  <si>
    <t xml:space="preserve">Total discounted costs </t>
  </si>
  <si>
    <t xml:space="preserve">Cumulative Investment </t>
  </si>
  <si>
    <t xml:space="preserve"> Fuel Costs </t>
  </si>
  <si>
    <t xml:space="preserve"> Annualized Costs </t>
  </si>
  <si>
    <t xml:space="preserve"> Lump-Sum Investment </t>
  </si>
  <si>
    <t xml:space="preserve"> Ann. Inv.: Cross-Border Transmission </t>
  </si>
  <si>
    <t>Ren_noGInga</t>
  </si>
  <si>
    <t>Fossil&amp;Nuclear</t>
  </si>
  <si>
    <t>Dist. Oil</t>
  </si>
  <si>
    <t>dom. System dmd</t>
  </si>
  <si>
    <t>Industry</t>
  </si>
  <si>
    <t>Total Capacity (GW)</t>
  </si>
  <si>
    <t>Grand Inga</t>
  </si>
  <si>
    <t>Other Hydro</t>
  </si>
  <si>
    <t xml:space="preserve"> O&amp;M Costs (Gen)</t>
  </si>
  <si>
    <t xml:space="preserve"> Net Import Costs</t>
  </si>
  <si>
    <t>Annualized Domestic TnD costs</t>
  </si>
  <si>
    <t xml:space="preserve"> Annualized Inv.: Generation </t>
  </si>
  <si>
    <t>CO2 with finance</t>
  </si>
  <si>
    <t>CO2 withtou finance</t>
  </si>
  <si>
    <t>CO2 price</t>
  </si>
  <si>
    <t>$/ton</t>
  </si>
  <si>
    <t>Mt</t>
  </si>
  <si>
    <t>CO2 finance</t>
  </si>
  <si>
    <t>Consumption</t>
  </si>
  <si>
    <t>TWh</t>
  </si>
  <si>
    <t>Annualized Domestic TnD Inv.costs</t>
  </si>
  <si>
    <t>RE Share</t>
  </si>
  <si>
    <t>Inga</t>
  </si>
  <si>
    <t>ginga</t>
  </si>
  <si>
    <t>Angola</t>
  </si>
  <si>
    <t>RE</t>
  </si>
  <si>
    <t>RE no Inga</t>
  </si>
  <si>
    <t>Discounted Costs</t>
  </si>
  <si>
    <t>Undiscounted</t>
  </si>
  <si>
    <t>RE no CO2 price</t>
  </si>
  <si>
    <t>High Cost</t>
  </si>
  <si>
    <t>Promotion</t>
  </si>
  <si>
    <t>No Inga</t>
  </si>
  <si>
    <t>No Carbon Finance</t>
  </si>
  <si>
    <t>High cost</t>
  </si>
  <si>
    <t>No grand inga</t>
  </si>
  <si>
    <t xml:space="preserve"> Annualized Investment: Generation </t>
  </si>
  <si>
    <t xml:space="preserve"> Net Import Costs (Cameroon/DRC) </t>
  </si>
  <si>
    <t xml:space="preserve"> O&amp;M Costs (incl. dom. TnD)</t>
  </si>
  <si>
    <t>w Reference</t>
  </si>
  <si>
    <t>No Carbon finance</t>
  </si>
  <si>
    <t>kt</t>
  </si>
  <si>
    <t>Coal</t>
  </si>
  <si>
    <t>Oil</t>
  </si>
  <si>
    <t>Gas</t>
  </si>
  <si>
    <t>Nuclear</t>
  </si>
  <si>
    <t>Solar PV</t>
  </si>
  <si>
    <t>Solar Thermal</t>
  </si>
  <si>
    <t>Mini Hydro</t>
  </si>
  <si>
    <t>Dist.Solar PV</t>
  </si>
  <si>
    <t>RE no large hydro</t>
  </si>
  <si>
    <t>discount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</si>
</sst>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3">
    <xf numFmtId="0" fontId="0" fillId="0" borderId="0" xfId="0"/>
    <xf numFmtId="3" fontId="0" fillId="0" borderId="0" xfId="0" applyNumberFormat="1"/>
    <xf numFmtId="0" fontId="2" fillId="0" borderId="1" xfId="3"/>
    <xf numFmtId="0" fontId="4" fillId="0" borderId="0" xfId="0" applyFont="1"/>
    <xf numFmtId="0" fontId="3" fillId="0" borderId="2" xfId="4"/>
    <xf numFmtId="0" fontId="0" fillId="0" borderId="0" xfId="0" applyAlignment="1">
      <alignment horizontal="right"/>
    </xf>
    <xf numFmtId="165" fontId="0" fillId="0" borderId="0" xfId="0" applyNumberFormat="1"/>
    <xf numFmtId="164" fontId="0" fillId="0" borderId="0" xfId="1" applyFont="1"/>
    <xf numFmtId="166" fontId="0" fillId="0" borderId="0" xfId="1" applyNumberFormat="1" applyFon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9" fontId="0" fillId="0" borderId="0" xfId="0" applyNumberFormat="1"/>
    <xf numFmtId="0" fontId="4" fillId="0" borderId="0" xfId="0" applyFont="1" applyAlignment="1">
      <alignment wrapText="1"/>
    </xf>
    <xf numFmtId="2" fontId="4" fillId="0" borderId="0" xfId="0" applyNumberFormat="1" applyFont="1"/>
    <xf numFmtId="9" fontId="4" fillId="0" borderId="0" xfId="0" applyNumberFormat="1" applyFont="1"/>
    <xf numFmtId="164" fontId="0" fillId="0" borderId="0" xfId="0" applyNumberFormat="1"/>
    <xf numFmtId="11" fontId="0" fillId="0" borderId="0" xfId="0" applyNumberFormat="1"/>
    <xf numFmtId="167" fontId="0" fillId="0" borderId="0" xfId="2" applyNumberFormat="1" applyFont="1"/>
    <xf numFmtId="2" fontId="0" fillId="0" borderId="0" xfId="2" applyNumberFormat="1" applyFont="1"/>
    <xf numFmtId="164" fontId="4" fillId="0" borderId="0" xfId="0" applyNumberFormat="1" applyFont="1"/>
  </cellXfs>
  <cellStyles count="5">
    <cellStyle name="Comma" xfId="1" builtinId="3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6F10F"/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Fossil&amp;Nuclear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Renewable 2015</c:v>
                </c:pt>
                <c:pt idx="3">
                  <c:v>Reference 2030</c:v>
                </c:pt>
                <c:pt idx="4">
                  <c:v>Renewable 2030</c:v>
                </c:pt>
                <c:pt idx="5">
                  <c:v>Reference 2050</c:v>
                </c:pt>
                <c:pt idx="6">
                  <c:v>Renewable 2050</c:v>
                </c:pt>
              </c:strCache>
            </c:strRef>
          </c:cat>
          <c:val>
            <c:numRef>
              <c:f>Overview!$T$6:$T$12</c:f>
              <c:numCache>
                <c:formatCode>#,##0</c:formatCode>
                <c:ptCount val="7"/>
                <c:pt idx="0">
                  <c:v>283.5400884</c:v>
                </c:pt>
                <c:pt idx="1">
                  <c:v>325.47289439999997</c:v>
                </c:pt>
                <c:pt idx="2">
                  <c:v>325.44871679999994</c:v>
                </c:pt>
                <c:pt idx="3">
                  <c:v>448.88324879999993</c:v>
                </c:pt>
                <c:pt idx="4">
                  <c:v>335.53778399999999</c:v>
                </c:pt>
                <c:pt idx="5">
                  <c:v>818.83600679999995</c:v>
                </c:pt>
                <c:pt idx="6">
                  <c:v>226.30794239999997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Renewable 2015</c:v>
                </c:pt>
                <c:pt idx="3">
                  <c:v>Reference 2030</c:v>
                </c:pt>
                <c:pt idx="4">
                  <c:v>Renewable 2030</c:v>
                </c:pt>
                <c:pt idx="5">
                  <c:v>Reference 2050</c:v>
                </c:pt>
                <c:pt idx="6">
                  <c:v>Renewable 2050</c:v>
                </c:pt>
              </c:strCache>
            </c:strRef>
          </c:cat>
          <c:val>
            <c:numRef>
              <c:f>Overview!$U$6:$U$12</c:f>
              <c:numCache>
                <c:formatCode>#,##0</c:formatCode>
                <c:ptCount val="7"/>
                <c:pt idx="0">
                  <c:v>36.887834399999996</c:v>
                </c:pt>
                <c:pt idx="1">
                  <c:v>45.668945999999998</c:v>
                </c:pt>
                <c:pt idx="2">
                  <c:v>45.655280399999995</c:v>
                </c:pt>
                <c:pt idx="3">
                  <c:v>146.56627559999998</c:v>
                </c:pt>
                <c:pt idx="4">
                  <c:v>145.36641839999999</c:v>
                </c:pt>
                <c:pt idx="5">
                  <c:v>203.58003479999999</c:v>
                </c:pt>
                <c:pt idx="6">
                  <c:v>199.65161279999998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Renewable 2015</c:v>
                </c:pt>
                <c:pt idx="3">
                  <c:v>Reference 2030</c:v>
                </c:pt>
                <c:pt idx="4">
                  <c:v>Renewable 2030</c:v>
                </c:pt>
                <c:pt idx="5">
                  <c:v>Reference 2050</c:v>
                </c:pt>
                <c:pt idx="6">
                  <c:v>Renewable 2050</c:v>
                </c:pt>
              </c:strCache>
            </c:strRef>
          </c:cat>
          <c:val>
            <c:numRef>
              <c:f>Overview!$V$6:$V$12</c:f>
              <c:numCache>
                <c:formatCode>#,##0</c:formatCode>
                <c:ptCount val="7"/>
                <c:pt idx="0">
                  <c:v>0</c:v>
                </c:pt>
                <c:pt idx="1">
                  <c:v>4.8907956000000006</c:v>
                </c:pt>
                <c:pt idx="2">
                  <c:v>4.8909707999999998</c:v>
                </c:pt>
                <c:pt idx="3">
                  <c:v>21.911212799999998</c:v>
                </c:pt>
                <c:pt idx="4">
                  <c:v>50.458476000000005</c:v>
                </c:pt>
                <c:pt idx="5">
                  <c:v>31.158268800000002</c:v>
                </c:pt>
                <c:pt idx="6">
                  <c:v>93.876627599999978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Renewable 2015</c:v>
                </c:pt>
                <c:pt idx="3">
                  <c:v>Reference 2030</c:v>
                </c:pt>
                <c:pt idx="4">
                  <c:v>Renewable 2030</c:v>
                </c:pt>
                <c:pt idx="5">
                  <c:v>Reference 2050</c:v>
                </c:pt>
                <c:pt idx="6">
                  <c:v>Renewable 2050</c:v>
                </c:pt>
              </c:strCache>
            </c:strRef>
          </c:cat>
          <c:val>
            <c:numRef>
              <c:f>Overview!$W$6:$W$12</c:f>
              <c:numCache>
                <c:formatCode>#,##0</c:formatCode>
                <c:ptCount val="7"/>
                <c:pt idx="0">
                  <c:v>0</c:v>
                </c:pt>
                <c:pt idx="1">
                  <c:v>3.4252476000000001</c:v>
                </c:pt>
                <c:pt idx="2">
                  <c:v>3.4786836000000001</c:v>
                </c:pt>
                <c:pt idx="3">
                  <c:v>4.5837576000000002</c:v>
                </c:pt>
                <c:pt idx="4">
                  <c:v>83.212028399999994</c:v>
                </c:pt>
                <c:pt idx="5">
                  <c:v>0</c:v>
                </c:pt>
                <c:pt idx="6">
                  <c:v>511.11087240000001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Overview!$C$6:$C$12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Renewable 2015</c:v>
                </c:pt>
                <c:pt idx="3">
                  <c:v>Reference 2030</c:v>
                </c:pt>
                <c:pt idx="4">
                  <c:v>Renewable 2030</c:v>
                </c:pt>
                <c:pt idx="5">
                  <c:v>Reference 2050</c:v>
                </c:pt>
                <c:pt idx="6">
                  <c:v>Renewable 2050</c:v>
                </c:pt>
              </c:strCache>
            </c:strRef>
          </c:cat>
          <c:val>
            <c:numRef>
              <c:f>Overview!$X$6:$X$12</c:f>
              <c:numCache>
                <c:formatCode>#,##0</c:formatCode>
                <c:ptCount val="7"/>
                <c:pt idx="0">
                  <c:v>1.5873995999999997</c:v>
                </c:pt>
                <c:pt idx="1">
                  <c:v>3.1324883999999997</c:v>
                </c:pt>
                <c:pt idx="2">
                  <c:v>3.1324883999999997</c:v>
                </c:pt>
                <c:pt idx="3">
                  <c:v>11.785879200000002</c:v>
                </c:pt>
                <c:pt idx="4">
                  <c:v>10.189193999999997</c:v>
                </c:pt>
                <c:pt idx="5">
                  <c:v>19.359599999999997</c:v>
                </c:pt>
                <c:pt idx="6">
                  <c:v>14.5349424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828544"/>
        <c:axId val="64830080"/>
      </c:barChart>
      <c:catAx>
        <c:axId val="64828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4830080"/>
        <c:crosses val="autoZero"/>
        <c:auto val="1"/>
        <c:lblAlgn val="ctr"/>
        <c:lblOffset val="100"/>
        <c:noMultiLvlLbl val="0"/>
      </c:catAx>
      <c:valAx>
        <c:axId val="64830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482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RefCO2vsRE!$Z$147</c:f>
              <c:strCache>
                <c:ptCount val="1"/>
                <c:pt idx="0">
                  <c:v>High Cost</c:v>
                </c:pt>
              </c:strCache>
            </c:strRef>
          </c:tx>
          <c:marker>
            <c:symbol val="none"/>
          </c:marker>
          <c:xVal>
            <c:numRef>
              <c:f>RefCO2vsRE!$Y$151:$Y$169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RefCO2vsRE!$Z$151:$Z$169</c:f>
              <c:numCache>
                <c:formatCode>0</c:formatCode>
                <c:ptCount val="19"/>
                <c:pt idx="0">
                  <c:v>74.910931923328363</c:v>
                </c:pt>
                <c:pt idx="1">
                  <c:v>78.960794107978614</c:v>
                </c:pt>
                <c:pt idx="2">
                  <c:v>83.098515835063949</c:v>
                </c:pt>
                <c:pt idx="3">
                  <c:v>87.610026539560252</c:v>
                </c:pt>
                <c:pt idx="4">
                  <c:v>91.162243713637451</c:v>
                </c:pt>
                <c:pt idx="5">
                  <c:v>93.954616282049955</c:v>
                </c:pt>
                <c:pt idx="6">
                  <c:v>95.815299848064896</c:v>
                </c:pt>
                <c:pt idx="7">
                  <c:v>99.098654214391672</c:v>
                </c:pt>
                <c:pt idx="8">
                  <c:v>101.73754249900799</c:v>
                </c:pt>
                <c:pt idx="9">
                  <c:v>104.72369478219335</c:v>
                </c:pt>
                <c:pt idx="10">
                  <c:v>107.24227051743597</c:v>
                </c:pt>
                <c:pt idx="11">
                  <c:v>109.79927956717999</c:v>
                </c:pt>
                <c:pt idx="12">
                  <c:v>112.69905685140907</c:v>
                </c:pt>
                <c:pt idx="13">
                  <c:v>115.51145051471509</c:v>
                </c:pt>
                <c:pt idx="14">
                  <c:v>117.93915389810137</c:v>
                </c:pt>
                <c:pt idx="15">
                  <c:v>120.30096300483355</c:v>
                </c:pt>
                <c:pt idx="16">
                  <c:v>122.399585815501</c:v>
                </c:pt>
                <c:pt idx="17">
                  <c:v>124.37101747365035</c:v>
                </c:pt>
                <c:pt idx="18">
                  <c:v>125.27077767432729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RefCO2vsRE!$AA$147</c:f>
              <c:strCache>
                <c:ptCount val="1"/>
                <c:pt idx="0">
                  <c:v>Promotion</c:v>
                </c:pt>
              </c:strCache>
            </c:strRef>
          </c:tx>
          <c:marker>
            <c:symbol val="none"/>
          </c:marker>
          <c:xVal>
            <c:numRef>
              <c:f>RefCO2vsRE!$Y$151:$Y$169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RefCO2vsRE!$AA$151:$AA$169</c:f>
              <c:numCache>
                <c:formatCode>0</c:formatCode>
                <c:ptCount val="19"/>
                <c:pt idx="0">
                  <c:v>75.116286705648946</c:v>
                </c:pt>
                <c:pt idx="1">
                  <c:v>78.935878779118354</c:v>
                </c:pt>
                <c:pt idx="2">
                  <c:v>82.975758070822991</c:v>
                </c:pt>
                <c:pt idx="3">
                  <c:v>87.35796983504143</c:v>
                </c:pt>
                <c:pt idx="4">
                  <c:v>90.819251672057476</c:v>
                </c:pt>
                <c:pt idx="5">
                  <c:v>93.654761203942954</c:v>
                </c:pt>
                <c:pt idx="6">
                  <c:v>95.445258948988794</c:v>
                </c:pt>
                <c:pt idx="7">
                  <c:v>98.692420174596791</c:v>
                </c:pt>
                <c:pt idx="8">
                  <c:v>101.42640731153138</c:v>
                </c:pt>
                <c:pt idx="9">
                  <c:v>102.50925373180037</c:v>
                </c:pt>
                <c:pt idx="10">
                  <c:v>103.90844929585721</c:v>
                </c:pt>
                <c:pt idx="11">
                  <c:v>105.98486560000401</c:v>
                </c:pt>
                <c:pt idx="12">
                  <c:v>108.01443519151849</c:v>
                </c:pt>
                <c:pt idx="13">
                  <c:v>109.1082567481219</c:v>
                </c:pt>
                <c:pt idx="14">
                  <c:v>110.291962321884</c:v>
                </c:pt>
                <c:pt idx="15">
                  <c:v>111.74712852019894</c:v>
                </c:pt>
                <c:pt idx="16">
                  <c:v>112.80284297131514</c:v>
                </c:pt>
                <c:pt idx="17">
                  <c:v>113.73545681708036</c:v>
                </c:pt>
                <c:pt idx="18">
                  <c:v>114.01587639356417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56128"/>
        <c:axId val="165413248"/>
      </c:scatterChart>
      <c:valAx>
        <c:axId val="150656128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165413248"/>
        <c:crosses val="autoZero"/>
        <c:crossBetween val="midCat"/>
      </c:valAx>
      <c:valAx>
        <c:axId val="165413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50656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72156605424327"/>
          <c:y val="0.59220873432487608"/>
          <c:w val="0.2086117672790901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RefCO2vsRE!$C$149:$C$198</c:f>
              <c:numCache>
                <c:formatCode>0.00</c:formatCode>
                <c:ptCount val="50"/>
                <c:pt idx="0" formatCode="0.0">
                  <c:v>0.23304211283451523</c:v>
                </c:pt>
                <c:pt idx="1">
                  <c:v>0.33529173147933367</c:v>
                </c:pt>
                <c:pt idx="2">
                  <c:v>0.50763807047650777</c:v>
                </c:pt>
                <c:pt idx="3">
                  <c:v>0.98642343784329078</c:v>
                </c:pt>
                <c:pt idx="4">
                  <c:v>2.045487089294618</c:v>
                </c:pt>
                <c:pt idx="5">
                  <c:v>2.9435574928552417</c:v>
                </c:pt>
                <c:pt idx="6">
                  <c:v>3.7775419534486332</c:v>
                </c:pt>
                <c:pt idx="7">
                  <c:v>4.6023331620534726</c:v>
                </c:pt>
                <c:pt idx="8">
                  <c:v>5.3642424943236842</c:v>
                </c:pt>
                <c:pt idx="9">
                  <c:v>6.1195205462661786</c:v>
                </c:pt>
                <c:pt idx="10">
                  <c:v>6.8108043936109439</c:v>
                </c:pt>
                <c:pt idx="11">
                  <c:v>7.3624066650252233</c:v>
                </c:pt>
                <c:pt idx="12">
                  <c:v>8.1894282038694683</c:v>
                </c:pt>
                <c:pt idx="13">
                  <c:v>9.5673865242209217</c:v>
                </c:pt>
                <c:pt idx="14">
                  <c:v>10.780686976321759</c:v>
                </c:pt>
                <c:pt idx="15">
                  <c:v>13.010210885139042</c:v>
                </c:pt>
                <c:pt idx="16">
                  <c:v>14.474874386268169</c:v>
                </c:pt>
                <c:pt idx="17">
                  <c:v>15.902813349173611</c:v>
                </c:pt>
                <c:pt idx="18">
                  <c:v>17.343974951108819</c:v>
                </c:pt>
                <c:pt idx="19">
                  <c:v>18.824232940913401</c:v>
                </c:pt>
                <c:pt idx="20">
                  <c:v>20.142064942953798</c:v>
                </c:pt>
                <c:pt idx="21">
                  <c:v>21.263546501958523</c:v>
                </c:pt>
                <c:pt idx="22">
                  <c:v>22.303978048324357</c:v>
                </c:pt>
                <c:pt idx="23">
                  <c:v>21.106886267863917</c:v>
                </c:pt>
                <c:pt idx="24">
                  <c:v>200.73580243491921</c:v>
                </c:pt>
                <c:pt idx="25">
                  <c:v>211.06886267863916</c:v>
                </c:pt>
                <c:pt idx="29">
                  <c:v>0.23304211283451523</c:v>
                </c:pt>
                <c:pt idx="30">
                  <c:v>0.33665511915412116</c:v>
                </c:pt>
                <c:pt idx="31">
                  <c:v>0.51392206888086078</c:v>
                </c:pt>
                <c:pt idx="32">
                  <c:v>0.96670000416502122</c:v>
                </c:pt>
                <c:pt idx="33">
                  <c:v>1.9953466673112275</c:v>
                </c:pt>
                <c:pt idx="34">
                  <c:v>2.8461855873818318</c:v>
                </c:pt>
                <c:pt idx="35">
                  <c:v>3.6536788404495613</c:v>
                </c:pt>
                <c:pt idx="36">
                  <c:v>4.4769922520576388</c:v>
                </c:pt>
                <c:pt idx="37">
                  <c:v>5.2050091620582357</c:v>
                </c:pt>
                <c:pt idx="38">
                  <c:v>5.9519338580003396</c:v>
                </c:pt>
                <c:pt idx="39">
                  <c:v>6.6282385559749333</c:v>
                </c:pt>
                <c:pt idx="40">
                  <c:v>7.2881676681794376</c:v>
                </c:pt>
                <c:pt idx="41">
                  <c:v>8.0744026323137508</c:v>
                </c:pt>
                <c:pt idx="42">
                  <c:v>9.7664384166567935</c:v>
                </c:pt>
                <c:pt idx="43">
                  <c:v>11.093961846682369</c:v>
                </c:pt>
                <c:pt idx="44">
                  <c:v>13.199522811817713</c:v>
                </c:pt>
                <c:pt idx="45">
                  <c:v>14.827592820531954</c:v>
                </c:pt>
                <c:pt idx="46">
                  <c:v>16.302808431497638</c:v>
                </c:pt>
                <c:pt idx="47">
                  <c:v>17.649447837654517</c:v>
                </c:pt>
                <c:pt idx="48">
                  <c:v>19.231767414858222</c:v>
                </c:pt>
                <c:pt idx="49">
                  <c:v>20.749238915542392</c:v>
                </c:pt>
              </c:numCache>
            </c:numRef>
          </c:val>
        </c:ser>
        <c:ser>
          <c:idx val="1"/>
          <c:order val="1"/>
          <c:tx>
            <c:strRef>
              <c:f>RefCO2vsRE!$D$147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RefCO2vsRE!$D$149:$D$198</c:f>
              <c:numCache>
                <c:formatCode>0.0</c:formatCode>
                <c:ptCount val="50"/>
                <c:pt idx="0">
                  <c:v>1.5590522945728729E-2</c:v>
                </c:pt>
                <c:pt idx="1">
                  <c:v>0.1151403902528136</c:v>
                </c:pt>
                <c:pt idx="2">
                  <c:v>0.32783307360273556</c:v>
                </c:pt>
                <c:pt idx="3">
                  <c:v>0.72107682190411126</c:v>
                </c:pt>
                <c:pt idx="4">
                  <c:v>1.1308143886359134</c:v>
                </c:pt>
                <c:pt idx="5">
                  <c:v>1.6113191188596763</c:v>
                </c:pt>
                <c:pt idx="6">
                  <c:v>2.1529860922391659</c:v>
                </c:pt>
                <c:pt idx="7">
                  <c:v>2.7561399736981058</c:v>
                </c:pt>
                <c:pt idx="8">
                  <c:v>3.3501999194871099</c:v>
                </c:pt>
                <c:pt idx="9">
                  <c:v>4.0105279214837282</c:v>
                </c:pt>
                <c:pt idx="10">
                  <c:v>4.651479816745189</c:v>
                </c:pt>
                <c:pt idx="11">
                  <c:v>5.2759544143804638</c:v>
                </c:pt>
                <c:pt idx="12">
                  <c:v>5.889860222983283</c:v>
                </c:pt>
                <c:pt idx="13">
                  <c:v>6.5250635263151109</c:v>
                </c:pt>
                <c:pt idx="14">
                  <c:v>7.1184547460086893</c:v>
                </c:pt>
                <c:pt idx="15">
                  <c:v>7.6917094478441888</c:v>
                </c:pt>
                <c:pt idx="16">
                  <c:v>8.3746860452222602</c:v>
                </c:pt>
                <c:pt idx="17">
                  <c:v>9.0425518883446596</c:v>
                </c:pt>
                <c:pt idx="18">
                  <c:v>9.719341113538329</c:v>
                </c:pt>
                <c:pt idx="19">
                  <c:v>10.412051842982516</c:v>
                </c:pt>
                <c:pt idx="20">
                  <c:v>11.0611620707767</c:v>
                </c:pt>
                <c:pt idx="21">
                  <c:v>11.343084890606445</c:v>
                </c:pt>
                <c:pt idx="22">
                  <c:v>11.939434813207329</c:v>
                </c:pt>
                <c:pt idx="23">
                  <c:v>12.76617270757002</c:v>
                </c:pt>
                <c:pt idx="24" formatCode="0.00">
                  <c:v>107.45491331886596</c:v>
                </c:pt>
                <c:pt idx="25" formatCode="0.00">
                  <c:v>127.6617270757002</c:v>
                </c:pt>
                <c:pt idx="29" formatCode="0.00">
                  <c:v>1.5590522945728729E-2</c:v>
                </c:pt>
                <c:pt idx="30" formatCode="0.00">
                  <c:v>0.10480174060575448</c:v>
                </c:pt>
                <c:pt idx="31" formatCode="0.00">
                  <c:v>0.30101484611337226</c:v>
                </c:pt>
                <c:pt idx="32" formatCode="0.00">
                  <c:v>0.73540893443536837</c:v>
                </c:pt>
                <c:pt idx="33" formatCode="0.00">
                  <c:v>1.1449766527937506</c:v>
                </c:pt>
                <c:pt idx="34" formatCode="0.00">
                  <c:v>1.6254370359150976</c:v>
                </c:pt>
                <c:pt idx="35" formatCode="0.00">
                  <c:v>2.1677817515469613</c:v>
                </c:pt>
                <c:pt idx="36" formatCode="0.00">
                  <c:v>2.771530028433868</c:v>
                </c:pt>
                <c:pt idx="37" formatCode="0.00">
                  <c:v>3.3657623401373047</c:v>
                </c:pt>
                <c:pt idx="38" formatCode="0.00">
                  <c:v>4.0260823522566422</c:v>
                </c:pt>
                <c:pt idx="39" formatCode="0.00">
                  <c:v>4.6649279009794906</c:v>
                </c:pt>
                <c:pt idx="40" formatCode="0.00">
                  <c:v>5.2055662734282384</c:v>
                </c:pt>
                <c:pt idx="41" formatCode="0.00">
                  <c:v>5.7607925288821562</c:v>
                </c:pt>
                <c:pt idx="42" formatCode="0.00">
                  <c:v>6.3682567356725048</c:v>
                </c:pt>
                <c:pt idx="43" formatCode="0.00">
                  <c:v>7.0042955542611027</c:v>
                </c:pt>
                <c:pt idx="44" formatCode="0.00">
                  <c:v>7.4834865241595878</c:v>
                </c:pt>
                <c:pt idx="45" formatCode="0.00">
                  <c:v>7.9765870419928593</c:v>
                </c:pt>
                <c:pt idx="46" formatCode="0.00">
                  <c:v>8.4228417902407813</c:v>
                </c:pt>
                <c:pt idx="47" formatCode="0.00">
                  <c:v>8.7330693451906978</c:v>
                </c:pt>
                <c:pt idx="48" formatCode="0.00">
                  <c:v>9.0125324702323706</c:v>
                </c:pt>
                <c:pt idx="49" formatCode="0.00">
                  <c:v>9.3041761474739992</c:v>
                </c:pt>
              </c:numCache>
            </c:numRef>
          </c:val>
        </c:ser>
        <c:ser>
          <c:idx val="2"/>
          <c:order val="2"/>
          <c:tx>
            <c:strRef>
              <c:f>RefCO2vsRE!$E$147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RefCO2vsRE!$E$149:$E$198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2.2229361959764833E-2</c:v>
                </c:pt>
                <c:pt idx="6">
                  <c:v>4.0251062558641998E-2</c:v>
                </c:pt>
                <c:pt idx="7">
                  <c:v>4.6468572187794176E-2</c:v>
                </c:pt>
                <c:pt idx="8">
                  <c:v>4.8134582362719627E-2</c:v>
                </c:pt>
                <c:pt idx="9">
                  <c:v>5.2651239556821335E-2</c:v>
                </c:pt>
                <c:pt idx="10">
                  <c:v>5.711471645915326E-2</c:v>
                </c:pt>
                <c:pt idx="11">
                  <c:v>6.1127994684606592E-2</c:v>
                </c:pt>
                <c:pt idx="12">
                  <c:v>6.985964845225387E-2</c:v>
                </c:pt>
                <c:pt idx="13">
                  <c:v>9.5315587079912292E-2</c:v>
                </c:pt>
                <c:pt idx="14">
                  <c:v>0.12381472205901684</c:v>
                </c:pt>
                <c:pt idx="15">
                  <c:v>0.14450368936062274</c:v>
                </c:pt>
                <c:pt idx="16">
                  <c:v>0.14954573116134653</c:v>
                </c:pt>
                <c:pt idx="17">
                  <c:v>0.15513516320666607</c:v>
                </c:pt>
                <c:pt idx="18">
                  <c:v>0.16040092899345576</c:v>
                </c:pt>
                <c:pt idx="19">
                  <c:v>0.16547781305430453</c:v>
                </c:pt>
                <c:pt idx="20">
                  <c:v>0.1700329801148602</c:v>
                </c:pt>
                <c:pt idx="21">
                  <c:v>0.19443539882452779</c:v>
                </c:pt>
                <c:pt idx="22">
                  <c:v>0.20062173379988388</c:v>
                </c:pt>
                <c:pt idx="23">
                  <c:v>0.20706755192301318</c:v>
                </c:pt>
                <c:pt idx="24">
                  <c:v>1.8055956041989549</c:v>
                </c:pt>
                <c:pt idx="25">
                  <c:v>2.0706755192301318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2.2229361959764833E-2</c:v>
                </c:pt>
                <c:pt idx="35">
                  <c:v>4.0309744259905196E-2</c:v>
                </c:pt>
                <c:pt idx="36">
                  <c:v>4.4358781647065797E-2</c:v>
                </c:pt>
                <c:pt idx="37">
                  <c:v>4.8652631756683794E-2</c:v>
                </c:pt>
                <c:pt idx="38">
                  <c:v>5.3169288950785494E-2</c:v>
                </c:pt>
                <c:pt idx="39">
                  <c:v>5.7126636179722357E-2</c:v>
                </c:pt>
                <c:pt idx="40">
                  <c:v>5.9052129502421002E-2</c:v>
                </c:pt>
                <c:pt idx="41">
                  <c:v>6.399056142435193E-2</c:v>
                </c:pt>
                <c:pt idx="42">
                  <c:v>7.3515335060634596E-2</c:v>
                </c:pt>
                <c:pt idx="43">
                  <c:v>7.8713250130338724E-2</c:v>
                </c:pt>
                <c:pt idx="44">
                  <c:v>8.4218327230092413E-2</c:v>
                </c:pt>
                <c:pt idx="45">
                  <c:v>9.0554117163353209E-2</c:v>
                </c:pt>
                <c:pt idx="46">
                  <c:v>9.6143549208672741E-2</c:v>
                </c:pt>
                <c:pt idx="47">
                  <c:v>0.10188151931031472</c:v>
                </c:pt>
                <c:pt idx="48">
                  <c:v>0.10562889607691919</c:v>
                </c:pt>
                <c:pt idx="49">
                  <c:v>0.11706265880742023</c:v>
                </c:pt>
              </c:numCache>
            </c:numRef>
          </c:val>
        </c:ser>
        <c:ser>
          <c:idx val="3"/>
          <c:order val="3"/>
          <c:tx>
            <c:strRef>
              <c:f>RefCO2vsRE!$F$147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RefCO2vsRE!$F$149:$F$198</c:f>
              <c:numCache>
                <c:formatCode>0.00</c:formatCode>
                <c:ptCount val="50"/>
                <c:pt idx="0">
                  <c:v>11.82579692</c:v>
                </c:pt>
                <c:pt idx="1">
                  <c:v>12.795695</c:v>
                </c:pt>
                <c:pt idx="2">
                  <c:v>13.915369939999998</c:v>
                </c:pt>
                <c:pt idx="3">
                  <c:v>15.163295440000001</c:v>
                </c:pt>
                <c:pt idx="4">
                  <c:v>15.737344371999999</c:v>
                </c:pt>
                <c:pt idx="5">
                  <c:v>16.817890231999996</c:v>
                </c:pt>
                <c:pt idx="6">
                  <c:v>17.766269925999996</c:v>
                </c:pt>
                <c:pt idx="7">
                  <c:v>18.620088120000002</c:v>
                </c:pt>
                <c:pt idx="8">
                  <c:v>19.389796294</c:v>
                </c:pt>
                <c:pt idx="9">
                  <c:v>20.803449327999999</c:v>
                </c:pt>
                <c:pt idx="10">
                  <c:v>22.058088682000005</c:v>
                </c:pt>
                <c:pt idx="11">
                  <c:v>23.588728237999998</c:v>
                </c:pt>
                <c:pt idx="12">
                  <c:v>24.677217634000002</c:v>
                </c:pt>
                <c:pt idx="13">
                  <c:v>25.306056910000002</c:v>
                </c:pt>
                <c:pt idx="14">
                  <c:v>26.309570966000003</c:v>
                </c:pt>
                <c:pt idx="15">
                  <c:v>26.992721902</c:v>
                </c:pt>
                <c:pt idx="16">
                  <c:v>27.877682318000002</c:v>
                </c:pt>
                <c:pt idx="17">
                  <c:v>28.783168014000001</c:v>
                </c:pt>
                <c:pt idx="18">
                  <c:v>29.60192082999999</c:v>
                </c:pt>
                <c:pt idx="19">
                  <c:v>30.433084445999999</c:v>
                </c:pt>
                <c:pt idx="20">
                  <c:v>31.012009062000004</c:v>
                </c:pt>
                <c:pt idx="21">
                  <c:v>28.895974102</c:v>
                </c:pt>
                <c:pt idx="22">
                  <c:v>29.994246579999999</c:v>
                </c:pt>
                <c:pt idx="23">
                  <c:v>44.119733839999995</c:v>
                </c:pt>
                <c:pt idx="24">
                  <c:v>269.94821922</c:v>
                </c:pt>
                <c:pt idx="25">
                  <c:v>441.19733839999992</c:v>
                </c:pt>
                <c:pt idx="29">
                  <c:v>11.82579692</c:v>
                </c:pt>
                <c:pt idx="30">
                  <c:v>12.817321099999997</c:v>
                </c:pt>
                <c:pt idx="31">
                  <c:v>13.988654339999997</c:v>
                </c:pt>
                <c:pt idx="32">
                  <c:v>15.15507614</c:v>
                </c:pt>
                <c:pt idx="33">
                  <c:v>15.725907891999997</c:v>
                </c:pt>
                <c:pt idx="34">
                  <c:v>16.808003381999999</c:v>
                </c:pt>
                <c:pt idx="35">
                  <c:v>17.746581290000002</c:v>
                </c:pt>
                <c:pt idx="36">
                  <c:v>18.61336726</c:v>
                </c:pt>
                <c:pt idx="37">
                  <c:v>19.387699049999998</c:v>
                </c:pt>
                <c:pt idx="38">
                  <c:v>20.788427420000005</c:v>
                </c:pt>
                <c:pt idx="39">
                  <c:v>22.099312390000005</c:v>
                </c:pt>
                <c:pt idx="40">
                  <c:v>22.796114430000003</c:v>
                </c:pt>
                <c:pt idx="41">
                  <c:v>23.463903849999994</c:v>
                </c:pt>
                <c:pt idx="42">
                  <c:v>23.387754049999998</c:v>
                </c:pt>
                <c:pt idx="43">
                  <c:v>23.63565285</c:v>
                </c:pt>
                <c:pt idx="44">
                  <c:v>23.447105629999996</c:v>
                </c:pt>
                <c:pt idx="45">
                  <c:v>23.654191620000002</c:v>
                </c:pt>
                <c:pt idx="46">
                  <c:v>24.217860220000006</c:v>
                </c:pt>
                <c:pt idx="47">
                  <c:v>24.899613760000001</c:v>
                </c:pt>
                <c:pt idx="48">
                  <c:v>25.411837079999998</c:v>
                </c:pt>
                <c:pt idx="49">
                  <c:v>25.716259948000001</c:v>
                </c:pt>
              </c:numCache>
            </c:numRef>
          </c:val>
        </c:ser>
        <c:ser>
          <c:idx val="4"/>
          <c:order val="4"/>
          <c:tx>
            <c:strRef>
              <c:f>RefCO2vsRE!$G$147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RefCO2vsRE!$G$149:$G$198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5"/>
          <c:order val="5"/>
          <c:tx>
            <c:strRef>
              <c:f>RefCO2vsRE!$H$147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RefCO2vsRE!$H$149:$H$198</c:f>
              <c:numCache>
                <c:formatCode>0.00</c:formatCode>
                <c:ptCount val="50"/>
                <c:pt idx="0">
                  <c:v>7.5681177250107838</c:v>
                </c:pt>
                <c:pt idx="1">
                  <c:v>7.7874344036225054</c:v>
                </c:pt>
                <c:pt idx="2">
                  <c:v>7.9309356925916452</c:v>
                </c:pt>
                <c:pt idx="3">
                  <c:v>8.0562881206648456</c:v>
                </c:pt>
                <c:pt idx="4">
                  <c:v>8.1939850614301744</c:v>
                </c:pt>
                <c:pt idx="5">
                  <c:v>8.3810644068967441</c:v>
                </c:pt>
                <c:pt idx="6">
                  <c:v>8.4625566133874806</c:v>
                </c:pt>
                <c:pt idx="7">
                  <c:v>8.5521440117896876</c:v>
                </c:pt>
                <c:pt idx="8">
                  <c:v>8.6328463103799713</c:v>
                </c:pt>
                <c:pt idx="9">
                  <c:v>8.7352199802950885</c:v>
                </c:pt>
                <c:pt idx="10">
                  <c:v>8.8117920850426863</c:v>
                </c:pt>
                <c:pt idx="11">
                  <c:v>8.8814343868403292</c:v>
                </c:pt>
                <c:pt idx="12">
                  <c:v>8.9746116394636317</c:v>
                </c:pt>
                <c:pt idx="13">
                  <c:v>9.1544511676190901</c:v>
                </c:pt>
                <c:pt idx="14">
                  <c:v>9.3209016408879215</c:v>
                </c:pt>
                <c:pt idx="15">
                  <c:v>9.2350431394720047</c:v>
                </c:pt>
                <c:pt idx="16">
                  <c:v>9.4067215194894001</c:v>
                </c:pt>
                <c:pt idx="17">
                  <c:v>9.6008445634128368</c:v>
                </c:pt>
                <c:pt idx="18">
                  <c:v>9.7927883379942813</c:v>
                </c:pt>
                <c:pt idx="19">
                  <c:v>9.9854569058680713</c:v>
                </c:pt>
                <c:pt idx="20">
                  <c:v>9.803870788898827</c:v>
                </c:pt>
                <c:pt idx="21">
                  <c:v>9.3176426820987555</c:v>
                </c:pt>
                <c:pt idx="22">
                  <c:v>10.333252350908968</c:v>
                </c:pt>
                <c:pt idx="23">
                  <c:v>13.561574629259947</c:v>
                </c:pt>
                <c:pt idx="24">
                  <c:v>92.999271158180704</c:v>
                </c:pt>
                <c:pt idx="25">
                  <c:v>135.61574629259948</c:v>
                </c:pt>
                <c:pt idx="29">
                  <c:v>7.5681178667663369</c:v>
                </c:pt>
                <c:pt idx="30">
                  <c:v>7.7876643718620597</c:v>
                </c:pt>
                <c:pt idx="31">
                  <c:v>7.9403635137671147</c:v>
                </c:pt>
                <c:pt idx="32">
                  <c:v>8.062033237191125</c:v>
                </c:pt>
                <c:pt idx="33">
                  <c:v>8.2011715616503391</c:v>
                </c:pt>
                <c:pt idx="34">
                  <c:v>8.3881907357261394</c:v>
                </c:pt>
                <c:pt idx="35">
                  <c:v>8.4698543334085468</c:v>
                </c:pt>
                <c:pt idx="36">
                  <c:v>8.559587906102184</c:v>
                </c:pt>
                <c:pt idx="37">
                  <c:v>8.632650977934258</c:v>
                </c:pt>
                <c:pt idx="38">
                  <c:v>8.7350763710848351</c:v>
                </c:pt>
                <c:pt idx="39">
                  <c:v>8.8104691521654477</c:v>
                </c:pt>
                <c:pt idx="40">
                  <c:v>8.9355936805698537</c:v>
                </c:pt>
                <c:pt idx="41">
                  <c:v>9.0634243862823975</c:v>
                </c:pt>
                <c:pt idx="42">
                  <c:v>9.4342355972600949</c:v>
                </c:pt>
                <c:pt idx="43">
                  <c:v>9.742026174996397</c:v>
                </c:pt>
                <c:pt idx="44">
                  <c:v>9.734249731083084</c:v>
                </c:pt>
                <c:pt idx="45">
                  <c:v>9.9040652575079378</c:v>
                </c:pt>
                <c:pt idx="46">
                  <c:v>10.030897389420215</c:v>
                </c:pt>
                <c:pt idx="47">
                  <c:v>10.115103065385968</c:v>
                </c:pt>
                <c:pt idx="48">
                  <c:v>10.218938278113354</c:v>
                </c:pt>
                <c:pt idx="49">
                  <c:v>9.9634733535717981</c:v>
                </c:pt>
              </c:numCache>
            </c:numRef>
          </c:val>
        </c:ser>
        <c:ser>
          <c:idx val="6"/>
          <c:order val="6"/>
          <c:tx>
            <c:strRef>
              <c:f>RefCO2vsRE!$I$147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RefCO2vsRE!$A$149:$B$198</c:f>
              <c:multiLvlStrCache>
                <c:ptCount val="50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1">
                    <c:v>2031</c:v>
                  </c:pt>
                  <c:pt idx="22">
                    <c:v>2040</c:v>
                  </c:pt>
                  <c:pt idx="23">
                    <c:v>2050</c:v>
                  </c:pt>
                  <c:pt idx="24">
                    <c:v>2040</c:v>
                  </c:pt>
                  <c:pt idx="25">
                    <c:v>2050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  <c:pt idx="41">
                    <c:v>2022</c:v>
                  </c:pt>
                  <c:pt idx="42">
                    <c:v>2023</c:v>
                  </c:pt>
                  <c:pt idx="43">
                    <c:v>2024</c:v>
                  </c:pt>
                  <c:pt idx="44">
                    <c:v>2025</c:v>
                  </c:pt>
                  <c:pt idx="45">
                    <c:v>2026</c:v>
                  </c:pt>
                  <c:pt idx="46">
                    <c:v>2027</c:v>
                  </c:pt>
                  <c:pt idx="47">
                    <c:v>2028</c:v>
                  </c:pt>
                  <c:pt idx="48">
                    <c:v>2029</c:v>
                  </c:pt>
                  <c:pt idx="49">
                    <c:v>2030</c:v>
                  </c:pt>
                </c:lvl>
                <c:lvl>
                  <c:pt idx="0">
                    <c:v>Reference</c:v>
                  </c:pt>
                  <c:pt idx="24">
                    <c:v>9</c:v>
                  </c:pt>
                  <c:pt idx="25">
                    <c:v>10</c:v>
                  </c:pt>
                  <c:pt idx="29">
                    <c:v>Renewable</c:v>
                  </c:pt>
                </c:lvl>
              </c:multiLvlStrCache>
            </c:multiLvlStrRef>
          </c:cat>
          <c:val>
            <c:numRef>
              <c:f>RefCO2vsRE!$I$149:$I$198</c:f>
              <c:numCache>
                <c:formatCode>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-1.9834800609141098E-4</c:v>
                </c:pt>
                <c:pt idx="5">
                  <c:v>-2.4547240222967037E-3</c:v>
                </c:pt>
                <c:pt idx="6">
                  <c:v>-4.8822131974405967E-3</c:v>
                </c:pt>
                <c:pt idx="7">
                  <c:v>-1.5725140702549062E-3</c:v>
                </c:pt>
                <c:pt idx="8">
                  <c:v>-8.1057548064727477E-3</c:v>
                </c:pt>
                <c:pt idx="9">
                  <c:v>-7.8584370484473601E-3</c:v>
                </c:pt>
                <c:pt idx="10">
                  <c:v>-3.1066709334897889E-2</c:v>
                </c:pt>
                <c:pt idx="11">
                  <c:v>-6.5859680574107876E-2</c:v>
                </c:pt>
                <c:pt idx="12">
                  <c:v>-0.13433317733226513</c:v>
                </c:pt>
                <c:pt idx="13">
                  <c:v>-0.31759891781182009</c:v>
                </c:pt>
                <c:pt idx="14">
                  <c:v>-0.37701817786508396</c:v>
                </c:pt>
                <c:pt idx="15">
                  <c:v>-0.53183535655805336</c:v>
                </c:pt>
                <c:pt idx="16">
                  <c:v>-0.56647762353635633</c:v>
                </c:pt>
                <c:pt idx="17">
                  <c:v>-0.62496109731115324</c:v>
                </c:pt>
                <c:pt idx="18">
                  <c:v>-0.67580107902013953</c:v>
                </c:pt>
                <c:pt idx="19">
                  <c:v>-0.72854524435551704</c:v>
                </c:pt>
                <c:pt idx="20">
                  <c:v>-0.80048147390867963</c:v>
                </c:pt>
                <c:pt idx="21">
                  <c:v>-1.2996058073336827</c:v>
                </c:pt>
                <c:pt idx="22">
                  <c:v>-2.2134080287953366</c:v>
                </c:pt>
                <c:pt idx="23">
                  <c:v>-1.7948760181937069</c:v>
                </c:pt>
                <c:pt idx="24">
                  <c:v>-19.920672259158028</c:v>
                </c:pt>
                <c:pt idx="25">
                  <c:v>-17.948760181937068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-1.4822297186276501E-5</c:v>
                </c:pt>
                <c:pt idx="34">
                  <c:v>-2.0997819321956464E-3</c:v>
                </c:pt>
                <c:pt idx="35">
                  <c:v>-4.6130883766268369E-3</c:v>
                </c:pt>
                <c:pt idx="36">
                  <c:v>-5.8253685868578939E-4</c:v>
                </c:pt>
                <c:pt idx="37">
                  <c:v>-4.6943784915550449E-3</c:v>
                </c:pt>
                <c:pt idx="38">
                  <c:v>-3.9758754813427862E-3</c:v>
                </c:pt>
                <c:pt idx="39">
                  <c:v>-3.14021351875984E-2</c:v>
                </c:pt>
                <c:pt idx="40">
                  <c:v>-0.13444705154159906</c:v>
                </c:pt>
                <c:pt idx="41">
                  <c:v>-0.24167420221280975</c:v>
                </c:pt>
                <c:pt idx="42">
                  <c:v>-0.44800701835861456</c:v>
                </c:pt>
                <c:pt idx="43">
                  <c:v>-0.49280772019447516</c:v>
                </c:pt>
                <c:pt idx="44">
                  <c:v>-0.54056487591908942</c:v>
                </c:pt>
                <c:pt idx="45">
                  <c:v>-0.60801938533228794</c:v>
                </c:pt>
                <c:pt idx="46">
                  <c:v>-0.68054146443161567</c:v>
                </c:pt>
                <c:pt idx="47">
                  <c:v>-0.72672375227075181</c:v>
                </c:pt>
                <c:pt idx="48">
                  <c:v>-0.79731223519499539</c:v>
                </c:pt>
                <c:pt idx="49">
                  <c:v>-0.87543717891551864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121792"/>
        <c:axId val="201123328"/>
      </c:barChart>
      <c:catAx>
        <c:axId val="2011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01123328"/>
        <c:crosses val="autoZero"/>
        <c:auto val="1"/>
        <c:lblAlgn val="ctr"/>
        <c:lblOffset val="100"/>
        <c:noMultiLvlLbl val="0"/>
      </c:catAx>
      <c:valAx>
        <c:axId val="20112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1121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RefCO2vsRE!$C$210:$C$228</c:f>
              <c:numCache>
                <c:formatCode>0.00</c:formatCode>
                <c:ptCount val="19"/>
                <c:pt idx="0">
                  <c:v>6.2839984043530084E-3</c:v>
                </c:pt>
                <c:pt idx="1">
                  <c:v>-1.9723433678269564E-2</c:v>
                </c:pt>
                <c:pt idx="2">
                  <c:v>-5.0140421983390526E-2</c:v>
                </c:pt>
                <c:pt idx="3">
                  <c:v>-9.7371905473409903E-2</c:v>
                </c:pt>
                <c:pt idx="4">
                  <c:v>-0.12386311299907193</c:v>
                </c:pt>
                <c:pt idx="5">
                  <c:v>-0.1253409099958338</c:v>
                </c:pt>
                <c:pt idx="6">
                  <c:v>-0.15923333226544845</c:v>
                </c:pt>
                <c:pt idx="7">
                  <c:v>-0.167586688265839</c:v>
                </c:pt>
                <c:pt idx="8">
                  <c:v>-0.18256583763601064</c:v>
                </c:pt>
                <c:pt idx="9">
                  <c:v>-7.4238996845785721E-2</c:v>
                </c:pt>
                <c:pt idx="10">
                  <c:v>-0.11502557155571758</c:v>
                </c:pt>
                <c:pt idx="11">
                  <c:v>0.19905189243587174</c:v>
                </c:pt>
                <c:pt idx="12">
                  <c:v>0.31327487036061008</c:v>
                </c:pt>
                <c:pt idx="13">
                  <c:v>0.18931192667867158</c:v>
                </c:pt>
                <c:pt idx="14">
                  <c:v>0.35271843426378524</c:v>
                </c:pt>
                <c:pt idx="15">
                  <c:v>0.39999508232402725</c:v>
                </c:pt>
                <c:pt idx="16">
                  <c:v>0.30547288654569726</c:v>
                </c:pt>
                <c:pt idx="17">
                  <c:v>0.40753447394482123</c:v>
                </c:pt>
                <c:pt idx="18">
                  <c:v>0.60717397258859407</c:v>
                </c:pt>
              </c:numCache>
            </c:numRef>
          </c:val>
        </c:ser>
        <c:ser>
          <c:idx val="1"/>
          <c:order val="1"/>
          <c:tx>
            <c:strRef>
              <c:f>RefCO2vsRE!$D$147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RefCO2vsRE!$D$210:$D$228</c:f>
              <c:numCache>
                <c:formatCode>0.00</c:formatCode>
                <c:ptCount val="19"/>
                <c:pt idx="0">
                  <c:v>-2.68182274893633E-2</c:v>
                </c:pt>
                <c:pt idx="1">
                  <c:v>1.4332112531257102E-2</c:v>
                </c:pt>
                <c:pt idx="2">
                  <c:v>1.4162264157837168E-2</c:v>
                </c:pt>
                <c:pt idx="3">
                  <c:v>1.4117917055421314E-2</c:v>
                </c:pt>
                <c:pt idx="4">
                  <c:v>1.4795659307795361E-2</c:v>
                </c:pt>
                <c:pt idx="5">
                  <c:v>1.539005473576216E-2</c:v>
                </c:pt>
                <c:pt idx="6">
                  <c:v>1.5562420650194753E-2</c:v>
                </c:pt>
                <c:pt idx="7">
                  <c:v>1.5554430772914074E-2</c:v>
                </c:pt>
                <c:pt idx="8">
                  <c:v>1.344808423430166E-2</c:v>
                </c:pt>
                <c:pt idx="9">
                  <c:v>-7.0388140952225342E-2</c:v>
                </c:pt>
                <c:pt idx="10">
                  <c:v>-0.12906769410112684</c:v>
                </c:pt>
                <c:pt idx="11">
                  <c:v>-0.15680679064260605</c:v>
                </c:pt>
                <c:pt idx="12">
                  <c:v>-0.1141591917475866</c:v>
                </c:pt>
                <c:pt idx="13">
                  <c:v>-0.20822292368460094</c:v>
                </c:pt>
                <c:pt idx="14">
                  <c:v>-0.39809900322940095</c:v>
                </c:pt>
                <c:pt idx="15">
                  <c:v>-0.61971009810387834</c:v>
                </c:pt>
                <c:pt idx="16">
                  <c:v>-0.98627176834763119</c:v>
                </c:pt>
                <c:pt idx="17">
                  <c:v>-1.3995193727501452</c:v>
                </c:pt>
                <c:pt idx="18">
                  <c:v>-1.7569859233027003</c:v>
                </c:pt>
              </c:numCache>
            </c:numRef>
          </c:val>
        </c:ser>
        <c:ser>
          <c:idx val="2"/>
          <c:order val="2"/>
          <c:tx>
            <c:strRef>
              <c:f>RefCO2vsRE!$E$147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RefCO2vsRE!$E$210:$E$228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5.8681701263198216E-5</c:v>
                </c:pt>
                <c:pt idx="5">
                  <c:v>-2.109790540728379E-3</c:v>
                </c:pt>
                <c:pt idx="6">
                  <c:v>5.1804939396416644E-4</c:v>
                </c:pt>
                <c:pt idx="7">
                  <c:v>5.180493939641595E-4</c:v>
                </c:pt>
                <c:pt idx="8">
                  <c:v>1.191972056909657E-5</c:v>
                </c:pt>
                <c:pt idx="9">
                  <c:v>-2.0758651821855892E-3</c:v>
                </c:pt>
                <c:pt idx="10">
                  <c:v>-5.8690870279019397E-3</c:v>
                </c:pt>
                <c:pt idx="11">
                  <c:v>-2.1800252019277697E-2</c:v>
                </c:pt>
                <c:pt idx="12">
                  <c:v>-4.5101471928678111E-2</c:v>
                </c:pt>
                <c:pt idx="13">
                  <c:v>-6.0285362130530332E-2</c:v>
                </c:pt>
                <c:pt idx="14">
                  <c:v>-5.8991613997993325E-2</c:v>
                </c:pt>
                <c:pt idx="15">
                  <c:v>-5.8991613997993325E-2</c:v>
                </c:pt>
                <c:pt idx="16">
                  <c:v>-5.8519409683141038E-2</c:v>
                </c:pt>
                <c:pt idx="17">
                  <c:v>-5.9848916977385341E-2</c:v>
                </c:pt>
                <c:pt idx="18">
                  <c:v>-5.2970321307439977E-2</c:v>
                </c:pt>
              </c:numCache>
            </c:numRef>
          </c:val>
        </c:ser>
        <c:ser>
          <c:idx val="3"/>
          <c:order val="3"/>
          <c:tx>
            <c:strRef>
              <c:f>RefCO2vsRE!$F$147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RefCO2vsRE!$F$210:$F$228</c:f>
              <c:numCache>
                <c:formatCode>0.00</c:formatCode>
                <c:ptCount val="19"/>
                <c:pt idx="0">
                  <c:v>7.3284399999998584E-2</c:v>
                </c:pt>
                <c:pt idx="1">
                  <c:v>-8.2193000000003735E-3</c:v>
                </c:pt>
                <c:pt idx="2">
                  <c:v>-1.1436480000002192E-2</c:v>
                </c:pt>
                <c:pt idx="3">
                  <c:v>-9.886849999997338E-3</c:v>
                </c:pt>
                <c:pt idx="4">
                  <c:v>-1.9688635999994375E-2</c:v>
                </c:pt>
                <c:pt idx="5">
                  <c:v>-6.720860000001494E-3</c:v>
                </c:pt>
                <c:pt idx="6">
                  <c:v>-2.0972440000015524E-3</c:v>
                </c:pt>
                <c:pt idx="7">
                  <c:v>-1.5021907999994255E-2</c:v>
                </c:pt>
                <c:pt idx="8">
                  <c:v>4.1223708000000414E-2</c:v>
                </c:pt>
                <c:pt idx="9">
                  <c:v>-0.79261380799999515</c:v>
                </c:pt>
                <c:pt idx="10">
                  <c:v>-1.2133137840000074</c:v>
                </c:pt>
                <c:pt idx="11">
                  <c:v>-1.9183028600000043</c:v>
                </c:pt>
                <c:pt idx="12">
                  <c:v>-2.673918116000003</c:v>
                </c:pt>
                <c:pt idx="13">
                  <c:v>-3.5456162720000037</c:v>
                </c:pt>
                <c:pt idx="14">
                  <c:v>-4.2234906979999991</c:v>
                </c:pt>
                <c:pt idx="15">
                  <c:v>-4.5653077939999953</c:v>
                </c:pt>
                <c:pt idx="16">
                  <c:v>-4.7023070699999892</c:v>
                </c:pt>
                <c:pt idx="17">
                  <c:v>-5.0212473660000008</c:v>
                </c:pt>
                <c:pt idx="18">
                  <c:v>-5.295749114000003</c:v>
                </c:pt>
              </c:numCache>
            </c:numRef>
          </c:val>
        </c:ser>
        <c:ser>
          <c:idx val="4"/>
          <c:order val="4"/>
          <c:tx>
            <c:strRef>
              <c:f>RefCO2vsRE!$G$147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RefCO2vsRE!$G$210:$G$228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RefCO2vsRE!$H$147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RefCO2vsRE!$H$210:$H$228</c:f>
              <c:numCache>
                <c:formatCode>0.00</c:formatCode>
                <c:ptCount val="19"/>
                <c:pt idx="0">
                  <c:v>9.4278211754694752E-3</c:v>
                </c:pt>
                <c:pt idx="1">
                  <c:v>5.7451165262794035E-3</c:v>
                </c:pt>
                <c:pt idx="2">
                  <c:v>7.1865002201647599E-3</c:v>
                </c:pt>
                <c:pt idx="3">
                  <c:v>7.1263288293952343E-3</c:v>
                </c:pt>
                <c:pt idx="4">
                  <c:v>7.2977200210662119E-3</c:v>
                </c:pt>
                <c:pt idx="5">
                  <c:v>7.4438943124963686E-3</c:v>
                </c:pt>
                <c:pt idx="6">
                  <c:v>-1.9533244571334762E-4</c:v>
                </c:pt>
                <c:pt idx="7">
                  <c:v>-1.4360921025335927E-4</c:v>
                </c:pt>
                <c:pt idx="8">
                  <c:v>-1.322932877238614E-3</c:v>
                </c:pt>
                <c:pt idx="9">
                  <c:v>5.4159293729524549E-2</c:v>
                </c:pt>
                <c:pt idx="10">
                  <c:v>8.8812746818765831E-2</c:v>
                </c:pt>
                <c:pt idx="11">
                  <c:v>0.27978442964100481</c:v>
                </c:pt>
                <c:pt idx="12">
                  <c:v>0.4211245341084755</c:v>
                </c:pt>
                <c:pt idx="13">
                  <c:v>0.49920659161107928</c:v>
                </c:pt>
                <c:pt idx="14">
                  <c:v>0.49734373801853771</c:v>
                </c:pt>
                <c:pt idx="15">
                  <c:v>0.43005282600737793</c:v>
                </c:pt>
                <c:pt idx="16">
                  <c:v>0.32231472739168687</c:v>
                </c:pt>
                <c:pt idx="17">
                  <c:v>0.23348137224528287</c:v>
                </c:pt>
                <c:pt idx="18">
                  <c:v>0.15960256467297107</c:v>
                </c:pt>
              </c:numCache>
            </c:numRef>
          </c:val>
        </c:ser>
        <c:ser>
          <c:idx val="6"/>
          <c:order val="6"/>
          <c:tx>
            <c:strRef>
              <c:f>RefCO2vsRE!$I$147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RefCO2vsRE!$I$210:$I$228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1.8352570890513447E-4</c:v>
                </c:pt>
                <c:pt idx="3">
                  <c:v>3.5494209010105728E-4</c:v>
                </c:pt>
                <c:pt idx="4">
                  <c:v>2.6912482081375977E-4</c:v>
                </c:pt>
                <c:pt idx="5">
                  <c:v>9.8997721156911678E-4</c:v>
                </c:pt>
                <c:pt idx="6">
                  <c:v>3.4113763149177028E-3</c:v>
                </c:pt>
                <c:pt idx="7">
                  <c:v>3.8825615671045739E-3</c:v>
                </c:pt>
                <c:pt idx="8">
                  <c:v>-3.354258527005112E-4</c:v>
                </c:pt>
                <c:pt idx="9">
                  <c:v>-6.8587370967491179E-2</c:v>
                </c:pt>
                <c:pt idx="10">
                  <c:v>-0.10734102488054462</c:v>
                </c:pt>
                <c:pt idx="11">
                  <c:v>-0.13040810054679447</c:v>
                </c:pt>
                <c:pt idx="12">
                  <c:v>-0.1157895423293912</c:v>
                </c:pt>
                <c:pt idx="13">
                  <c:v>-8.7295193610360533E-3</c:v>
                </c:pt>
                <c:pt idx="14">
                  <c:v>-4.1541761795931609E-2</c:v>
                </c:pt>
                <c:pt idx="15">
                  <c:v>-5.5580367120462437E-2</c:v>
                </c:pt>
                <c:pt idx="16">
                  <c:v>-5.0922673250612283E-2</c:v>
                </c:pt>
                <c:pt idx="17">
                  <c:v>-6.8766990839478348E-2</c:v>
                </c:pt>
                <c:pt idx="18">
                  <c:v>-7.4955705006839013E-2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90336"/>
        <c:axId val="229196160"/>
      </c:barChart>
      <c:lineChart>
        <c:grouping val="standard"/>
        <c:varyColors val="0"/>
        <c:ser>
          <c:idx val="7"/>
          <c:order val="7"/>
          <c:tx>
            <c:strRef>
              <c:f>RefCO2vsRE!$J$147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RefCO2vsRE!$A$210:$B$228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RefCO2vsRE!$J$210:$J$228</c:f>
              <c:numCache>
                <c:formatCode>0.00</c:formatCode>
                <c:ptCount val="19"/>
                <c:pt idx="0">
                  <c:v>6.2177992090457934E-2</c:v>
                </c:pt>
                <c:pt idx="1">
                  <c:v>-7.8655046207316559E-3</c:v>
                </c:pt>
                <c:pt idx="2">
                  <c:v>-4.0044611896490778E-2</c:v>
                </c:pt>
                <c:pt idx="3">
                  <c:v>-8.5659567498488798E-2</c:v>
                </c:pt>
                <c:pt idx="4">
                  <c:v>-0.12113056314812809</c:v>
                </c:pt>
                <c:pt idx="5">
                  <c:v>-0.11034763427673511</c:v>
                </c:pt>
                <c:pt idx="6">
                  <c:v>-0.1420340623520957</c:v>
                </c:pt>
                <c:pt idx="7">
                  <c:v>-0.16279716374210551</c:v>
                </c:pt>
                <c:pt idx="8">
                  <c:v>-0.12954048441107346</c:v>
                </c:pt>
                <c:pt idx="9">
                  <c:v>-0.95374488821816072</c:v>
                </c:pt>
                <c:pt idx="10">
                  <c:v>-1.4818044147465272</c:v>
                </c:pt>
                <c:pt idx="11">
                  <c:v>-1.7484816811317998</c:v>
                </c:pt>
                <c:pt idx="12">
                  <c:v>-2.2145689175365746</c:v>
                </c:pt>
                <c:pt idx="13">
                  <c:v>-3.1343355588864199</c:v>
                </c:pt>
                <c:pt idx="14">
                  <c:v>-3.8720609047410122</c:v>
                </c:pt>
                <c:pt idx="15">
                  <c:v>-4.4695419648909152</c:v>
                </c:pt>
                <c:pt idx="16">
                  <c:v>-5.1702333073439988</c:v>
                </c:pt>
                <c:pt idx="17">
                  <c:v>-5.9083668003769105</c:v>
                </c:pt>
                <c:pt idx="18">
                  <c:v>-6.4138845263554174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90336"/>
        <c:axId val="229196160"/>
      </c:lineChart>
      <c:catAx>
        <c:axId val="219790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9196160"/>
        <c:crosses val="autoZero"/>
        <c:auto val="1"/>
        <c:lblAlgn val="ctr"/>
        <c:lblOffset val="100"/>
        <c:noMultiLvlLbl val="0"/>
      </c:catAx>
      <c:valAx>
        <c:axId val="229196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9790336"/>
        <c:crosses val="autoZero"/>
        <c:crossBetween val="between"/>
      </c:valAx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RefCO2vsRE!$C$56:$C$98</c:f>
              <c:numCache>
                <c:formatCode>0</c:formatCode>
                <c:ptCount val="43"/>
                <c:pt idx="0">
                  <c:v>36.517020000000002</c:v>
                </c:pt>
                <c:pt idx="1">
                  <c:v>37.196020000000004</c:v>
                </c:pt>
                <c:pt idx="2">
                  <c:v>38.099020000000003</c:v>
                </c:pt>
                <c:pt idx="3">
                  <c:v>39.022020000000005</c:v>
                </c:pt>
                <c:pt idx="4">
                  <c:v>40.094020000000008</c:v>
                </c:pt>
                <c:pt idx="5">
                  <c:v>42.363020000000006</c:v>
                </c:pt>
                <c:pt idx="6">
                  <c:v>43.760020000000004</c:v>
                </c:pt>
                <c:pt idx="7">
                  <c:v>45.949020000000004</c:v>
                </c:pt>
                <c:pt idx="8">
                  <c:v>46.889749999999999</c:v>
                </c:pt>
                <c:pt idx="9">
                  <c:v>48.664569999999998</c:v>
                </c:pt>
                <c:pt idx="10">
                  <c:v>49.701650000000001</c:v>
                </c:pt>
                <c:pt idx="11">
                  <c:v>50.293130000000005</c:v>
                </c:pt>
                <c:pt idx="12">
                  <c:v>50.789850000000001</c:v>
                </c:pt>
                <c:pt idx="13">
                  <c:v>51.822510000000001</c:v>
                </c:pt>
                <c:pt idx="14">
                  <c:v>52.850319999999996</c:v>
                </c:pt>
                <c:pt idx="15">
                  <c:v>50.950319999999998</c:v>
                </c:pt>
                <c:pt idx="16">
                  <c:v>50.950319999999998</c:v>
                </c:pt>
                <c:pt idx="17">
                  <c:v>50.950319999999998</c:v>
                </c:pt>
                <c:pt idx="18">
                  <c:v>50.950319999999998</c:v>
                </c:pt>
                <c:pt idx="19">
                  <c:v>50.950319999999998</c:v>
                </c:pt>
                <c:pt idx="20">
                  <c:v>48.670279999999991</c:v>
                </c:pt>
                <c:pt idx="22">
                  <c:v>36.517020000000002</c:v>
                </c:pt>
                <c:pt idx="23">
                  <c:v>37.196020000000004</c:v>
                </c:pt>
                <c:pt idx="24">
                  <c:v>38.099020000000003</c:v>
                </c:pt>
                <c:pt idx="25">
                  <c:v>39.022020000000005</c:v>
                </c:pt>
                <c:pt idx="26">
                  <c:v>40.094020000000008</c:v>
                </c:pt>
                <c:pt idx="27">
                  <c:v>42.363020000000006</c:v>
                </c:pt>
                <c:pt idx="28">
                  <c:v>43.781060000000004</c:v>
                </c:pt>
                <c:pt idx="29">
                  <c:v>45.970060000000004</c:v>
                </c:pt>
                <c:pt idx="30">
                  <c:v>46.951950000000004</c:v>
                </c:pt>
                <c:pt idx="31">
                  <c:v>48.726780000000005</c:v>
                </c:pt>
                <c:pt idx="32">
                  <c:v>49.68383</c:v>
                </c:pt>
                <c:pt idx="33">
                  <c:v>49.68383</c:v>
                </c:pt>
                <c:pt idx="34">
                  <c:v>49.701910000000005</c:v>
                </c:pt>
                <c:pt idx="35">
                  <c:v>49.701910000000005</c:v>
                </c:pt>
                <c:pt idx="36">
                  <c:v>49.701910000000005</c:v>
                </c:pt>
                <c:pt idx="37">
                  <c:v>47.801910000000007</c:v>
                </c:pt>
                <c:pt idx="38">
                  <c:v>47.801910000000007</c:v>
                </c:pt>
                <c:pt idx="39">
                  <c:v>47.801910000000007</c:v>
                </c:pt>
                <c:pt idx="40">
                  <c:v>47.801910000000007</c:v>
                </c:pt>
                <c:pt idx="41">
                  <c:v>47.801910000000007</c:v>
                </c:pt>
                <c:pt idx="42">
                  <c:v>45.521869999999993</c:v>
                </c:pt>
              </c:numCache>
            </c:numRef>
          </c:val>
        </c:ser>
        <c:ser>
          <c:idx val="1"/>
          <c:order val="1"/>
          <c:tx>
            <c:strRef>
              <c:f>RefCO2vsRE!$D$55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RefCO2vsRE!$D$56:$D$98</c:f>
              <c:numCache>
                <c:formatCode>0</c:formatCode>
                <c:ptCount val="43"/>
                <c:pt idx="0">
                  <c:v>2.9129999999999998</c:v>
                </c:pt>
                <c:pt idx="1">
                  <c:v>2.9129999999999998</c:v>
                </c:pt>
                <c:pt idx="2">
                  <c:v>2.9729999999999999</c:v>
                </c:pt>
                <c:pt idx="3">
                  <c:v>2.9729999999999999</c:v>
                </c:pt>
                <c:pt idx="4">
                  <c:v>2.9729999999999999</c:v>
                </c:pt>
                <c:pt idx="5">
                  <c:v>2.9729999999999999</c:v>
                </c:pt>
                <c:pt idx="6">
                  <c:v>2.9729999999999999</c:v>
                </c:pt>
                <c:pt idx="7">
                  <c:v>2.9729999999999999</c:v>
                </c:pt>
                <c:pt idx="8">
                  <c:v>2.9729999999999999</c:v>
                </c:pt>
                <c:pt idx="9">
                  <c:v>2.9729999999999999</c:v>
                </c:pt>
                <c:pt idx="10">
                  <c:v>2.9729999999999999</c:v>
                </c:pt>
                <c:pt idx="11">
                  <c:v>2.9729999999999999</c:v>
                </c:pt>
                <c:pt idx="12">
                  <c:v>2.9729999999999999</c:v>
                </c:pt>
                <c:pt idx="13">
                  <c:v>2.9729999999999999</c:v>
                </c:pt>
                <c:pt idx="14">
                  <c:v>2.9729999999999999</c:v>
                </c:pt>
                <c:pt idx="15">
                  <c:v>2.782</c:v>
                </c:pt>
                <c:pt idx="16">
                  <c:v>2.44</c:v>
                </c:pt>
                <c:pt idx="17">
                  <c:v>2.44</c:v>
                </c:pt>
                <c:pt idx="18">
                  <c:v>2.44</c:v>
                </c:pt>
                <c:pt idx="19">
                  <c:v>2.44</c:v>
                </c:pt>
                <c:pt idx="20">
                  <c:v>2.44</c:v>
                </c:pt>
                <c:pt idx="22">
                  <c:v>2.9129999999999998</c:v>
                </c:pt>
                <c:pt idx="23">
                  <c:v>2.9129999999999998</c:v>
                </c:pt>
                <c:pt idx="24">
                  <c:v>2.9729999999999999</c:v>
                </c:pt>
                <c:pt idx="25">
                  <c:v>2.9729999999999999</c:v>
                </c:pt>
                <c:pt idx="26">
                  <c:v>2.9729999999999999</c:v>
                </c:pt>
                <c:pt idx="27">
                  <c:v>2.9729999999999999</c:v>
                </c:pt>
                <c:pt idx="28">
                  <c:v>2.9729999999999999</c:v>
                </c:pt>
                <c:pt idx="29">
                  <c:v>2.9729999999999999</c:v>
                </c:pt>
                <c:pt idx="30">
                  <c:v>2.9729999999999999</c:v>
                </c:pt>
                <c:pt idx="31">
                  <c:v>2.9729999999999999</c:v>
                </c:pt>
                <c:pt idx="32">
                  <c:v>2.9729999999999999</c:v>
                </c:pt>
                <c:pt idx="33">
                  <c:v>2.9729999999999999</c:v>
                </c:pt>
                <c:pt idx="34">
                  <c:v>2.9729999999999999</c:v>
                </c:pt>
                <c:pt idx="35">
                  <c:v>2.9729999999999999</c:v>
                </c:pt>
                <c:pt idx="36">
                  <c:v>2.9729999999999999</c:v>
                </c:pt>
                <c:pt idx="37">
                  <c:v>2.782</c:v>
                </c:pt>
                <c:pt idx="38">
                  <c:v>2.44</c:v>
                </c:pt>
                <c:pt idx="39">
                  <c:v>2.44</c:v>
                </c:pt>
                <c:pt idx="40">
                  <c:v>2.44</c:v>
                </c:pt>
                <c:pt idx="41">
                  <c:v>2.44</c:v>
                </c:pt>
                <c:pt idx="42">
                  <c:v>2.44</c:v>
                </c:pt>
              </c:numCache>
            </c:numRef>
          </c:val>
        </c:ser>
        <c:ser>
          <c:idx val="2"/>
          <c:order val="2"/>
          <c:tx>
            <c:strRef>
              <c:f>RefCO2vsRE!$E$55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RefCO2vsRE!$E$56:$E$98</c:f>
              <c:numCache>
                <c:formatCode>0</c:formatCode>
                <c:ptCount val="43"/>
                <c:pt idx="0">
                  <c:v>1.0960000000000001</c:v>
                </c:pt>
                <c:pt idx="1">
                  <c:v>1.1140000000000001</c:v>
                </c:pt>
                <c:pt idx="2">
                  <c:v>1.2410000000000001</c:v>
                </c:pt>
                <c:pt idx="3">
                  <c:v>1.2609999999999999</c:v>
                </c:pt>
                <c:pt idx="4">
                  <c:v>3.3784500000000004</c:v>
                </c:pt>
                <c:pt idx="5">
                  <c:v>3.4022200000000002</c:v>
                </c:pt>
                <c:pt idx="6">
                  <c:v>3.4235700000000002</c:v>
                </c:pt>
                <c:pt idx="7">
                  <c:v>3.4235700000000002</c:v>
                </c:pt>
                <c:pt idx="8">
                  <c:v>3.4235700000000002</c:v>
                </c:pt>
                <c:pt idx="9">
                  <c:v>3.4235700000000002</c:v>
                </c:pt>
                <c:pt idx="10">
                  <c:v>3.4235700000000002</c:v>
                </c:pt>
                <c:pt idx="11">
                  <c:v>4.2865200000000003</c:v>
                </c:pt>
                <c:pt idx="12">
                  <c:v>5.4050500000000001</c:v>
                </c:pt>
                <c:pt idx="13">
                  <c:v>6.6174600000000003</c:v>
                </c:pt>
                <c:pt idx="14">
                  <c:v>7.7263599999999997</c:v>
                </c:pt>
                <c:pt idx="15">
                  <c:v>8.5153800000000004</c:v>
                </c:pt>
                <c:pt idx="16">
                  <c:v>9.3708999999999989</c:v>
                </c:pt>
                <c:pt idx="17">
                  <c:v>9.7441999999999993</c:v>
                </c:pt>
                <c:pt idx="18">
                  <c:v>10.461659999999998</c:v>
                </c:pt>
                <c:pt idx="19">
                  <c:v>11.563859999999998</c:v>
                </c:pt>
                <c:pt idx="20">
                  <c:v>12.563859999999998</c:v>
                </c:pt>
                <c:pt idx="22">
                  <c:v>1.0960000000000001</c:v>
                </c:pt>
                <c:pt idx="23">
                  <c:v>1.1140000000000001</c:v>
                </c:pt>
                <c:pt idx="24">
                  <c:v>1.341</c:v>
                </c:pt>
                <c:pt idx="25">
                  <c:v>1.361</c:v>
                </c:pt>
                <c:pt idx="26">
                  <c:v>3.4720500000000003</c:v>
                </c:pt>
                <c:pt idx="27">
                  <c:v>3.4958199999999997</c:v>
                </c:pt>
                <c:pt idx="28">
                  <c:v>3.5013099999999997</c:v>
                </c:pt>
                <c:pt idx="29">
                  <c:v>3.5013099999999997</c:v>
                </c:pt>
                <c:pt idx="30">
                  <c:v>3.5013099999999997</c:v>
                </c:pt>
                <c:pt idx="31">
                  <c:v>3.5013099999999997</c:v>
                </c:pt>
                <c:pt idx="32">
                  <c:v>3.5013099999999997</c:v>
                </c:pt>
                <c:pt idx="33">
                  <c:v>3.5013099999999997</c:v>
                </c:pt>
                <c:pt idx="34">
                  <c:v>3.5013099999999997</c:v>
                </c:pt>
                <c:pt idx="35">
                  <c:v>4.5013099999999993</c:v>
                </c:pt>
                <c:pt idx="36">
                  <c:v>5.5013099999999993</c:v>
                </c:pt>
                <c:pt idx="37">
                  <c:v>5.8323099999999997</c:v>
                </c:pt>
                <c:pt idx="38">
                  <c:v>6.8323099999999997</c:v>
                </c:pt>
                <c:pt idx="39">
                  <c:v>7.20282</c:v>
                </c:pt>
                <c:pt idx="40">
                  <c:v>7.3445599999999995</c:v>
                </c:pt>
                <c:pt idx="41">
                  <c:v>8.3445599999999995</c:v>
                </c:pt>
                <c:pt idx="42">
                  <c:v>9.3562199999999986</c:v>
                </c:pt>
              </c:numCache>
            </c:numRef>
          </c:val>
        </c:ser>
        <c:ser>
          <c:idx val="3"/>
          <c:order val="3"/>
          <c:tx>
            <c:strRef>
              <c:f>RefCO2vsRE!$F$55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RefCO2vsRE!$F$56:$F$98</c:f>
              <c:numCache>
                <c:formatCode>0</c:formatCode>
                <c:ptCount val="43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1.8368900000000001</c:v>
                </c:pt>
                <c:pt idx="5">
                  <c:v>1.8368900000000001</c:v>
                </c:pt>
                <c:pt idx="6">
                  <c:v>1.8368900000000001</c:v>
                </c:pt>
                <c:pt idx="7">
                  <c:v>1.8368900000000001</c:v>
                </c:pt>
                <c:pt idx="8">
                  <c:v>1.8368900000000001</c:v>
                </c:pt>
                <c:pt idx="9">
                  <c:v>1.8368900000000001</c:v>
                </c:pt>
                <c:pt idx="10">
                  <c:v>1.8368900000000001</c:v>
                </c:pt>
                <c:pt idx="11">
                  <c:v>1.8368900000000001</c:v>
                </c:pt>
                <c:pt idx="12">
                  <c:v>1.8368900000000001</c:v>
                </c:pt>
                <c:pt idx="13">
                  <c:v>1.8368900000000001</c:v>
                </c:pt>
                <c:pt idx="14">
                  <c:v>1.8368900000000001</c:v>
                </c:pt>
                <c:pt idx="15">
                  <c:v>3.43689</c:v>
                </c:pt>
                <c:pt idx="16">
                  <c:v>5.0368900000000005</c:v>
                </c:pt>
                <c:pt idx="17">
                  <c:v>6.6368900000000002</c:v>
                </c:pt>
                <c:pt idx="18">
                  <c:v>8.2368899999999989</c:v>
                </c:pt>
                <c:pt idx="19">
                  <c:v>9.8368899999999986</c:v>
                </c:pt>
                <c:pt idx="20">
                  <c:v>11.35941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1.8406199999999999</c:v>
                </c:pt>
                <c:pt idx="27">
                  <c:v>1.8406199999999999</c:v>
                </c:pt>
                <c:pt idx="28">
                  <c:v>1.8406199999999999</c:v>
                </c:pt>
                <c:pt idx="29">
                  <c:v>1.8406199999999999</c:v>
                </c:pt>
                <c:pt idx="30">
                  <c:v>1.8406199999999999</c:v>
                </c:pt>
                <c:pt idx="31">
                  <c:v>1.8406199999999999</c:v>
                </c:pt>
                <c:pt idx="32">
                  <c:v>1.8406199999999999</c:v>
                </c:pt>
                <c:pt idx="33">
                  <c:v>1.8406199999999999</c:v>
                </c:pt>
                <c:pt idx="34">
                  <c:v>1.8406199999999999</c:v>
                </c:pt>
                <c:pt idx="35">
                  <c:v>1.8406199999999999</c:v>
                </c:pt>
                <c:pt idx="36">
                  <c:v>1.8406199999999999</c:v>
                </c:pt>
                <c:pt idx="37">
                  <c:v>2.3425699999999998</c:v>
                </c:pt>
                <c:pt idx="38">
                  <c:v>2.3425699999999998</c:v>
                </c:pt>
                <c:pt idx="39">
                  <c:v>2.3425699999999998</c:v>
                </c:pt>
                <c:pt idx="40">
                  <c:v>2.3425699999999998</c:v>
                </c:pt>
                <c:pt idx="41">
                  <c:v>2.3425699999999998</c:v>
                </c:pt>
                <c:pt idx="42">
                  <c:v>2.3425699999999998</c:v>
                </c:pt>
              </c:numCache>
            </c:numRef>
          </c:val>
        </c:ser>
        <c:ser>
          <c:idx val="4"/>
          <c:order val="4"/>
          <c:tx>
            <c:strRef>
              <c:f>RefCO2vsRE!$G$55</c:f>
              <c:strCache>
                <c:ptCount val="1"/>
                <c:pt idx="0">
                  <c:v>Grand Inga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RefCO2vsRE!$G$56:$G$98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1.8</c:v>
                </c:pt>
                <c:pt idx="10">
                  <c:v>2.7</c:v>
                </c:pt>
                <c:pt idx="11">
                  <c:v>3.6</c:v>
                </c:pt>
                <c:pt idx="12">
                  <c:v>4.5</c:v>
                </c:pt>
                <c:pt idx="13">
                  <c:v>5.4</c:v>
                </c:pt>
                <c:pt idx="14">
                  <c:v>6.3</c:v>
                </c:pt>
                <c:pt idx="15">
                  <c:v>7.2</c:v>
                </c:pt>
                <c:pt idx="16">
                  <c:v>8.1</c:v>
                </c:pt>
                <c:pt idx="17">
                  <c:v>9</c:v>
                </c:pt>
                <c:pt idx="18">
                  <c:v>9.9</c:v>
                </c:pt>
                <c:pt idx="19">
                  <c:v>10.8</c:v>
                </c:pt>
                <c:pt idx="20">
                  <c:v>11.7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0.9</c:v>
                </c:pt>
                <c:pt idx="31">
                  <c:v>1.8</c:v>
                </c:pt>
                <c:pt idx="32">
                  <c:v>2.7</c:v>
                </c:pt>
                <c:pt idx="33">
                  <c:v>3.6</c:v>
                </c:pt>
                <c:pt idx="34">
                  <c:v>4.5</c:v>
                </c:pt>
                <c:pt idx="35">
                  <c:v>5.4</c:v>
                </c:pt>
                <c:pt idx="36">
                  <c:v>6.3</c:v>
                </c:pt>
                <c:pt idx="37">
                  <c:v>7.2</c:v>
                </c:pt>
                <c:pt idx="38">
                  <c:v>8.1</c:v>
                </c:pt>
                <c:pt idx="39">
                  <c:v>9</c:v>
                </c:pt>
                <c:pt idx="40">
                  <c:v>9.9</c:v>
                </c:pt>
                <c:pt idx="41">
                  <c:v>10.8</c:v>
                </c:pt>
                <c:pt idx="42">
                  <c:v>11.7</c:v>
                </c:pt>
              </c:numCache>
            </c:numRef>
          </c:val>
        </c:ser>
        <c:ser>
          <c:idx val="5"/>
          <c:order val="5"/>
          <c:tx>
            <c:strRef>
              <c:f>RefCO2vsRE!$H$55</c:f>
              <c:strCache>
                <c:ptCount val="1"/>
                <c:pt idx="0">
                  <c:v>Other Hydro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RefCO2vsRE!$H$56:$H$98</c:f>
              <c:numCache>
                <c:formatCode>0</c:formatCode>
                <c:ptCount val="43"/>
                <c:pt idx="0">
                  <c:v>10.2126</c:v>
                </c:pt>
                <c:pt idx="1">
                  <c:v>10.7636</c:v>
                </c:pt>
                <c:pt idx="2">
                  <c:v>11.182600000000001</c:v>
                </c:pt>
                <c:pt idx="3">
                  <c:v>11.5426</c:v>
                </c:pt>
                <c:pt idx="4">
                  <c:v>13.470880000000001</c:v>
                </c:pt>
                <c:pt idx="5">
                  <c:v>13.67801</c:v>
                </c:pt>
                <c:pt idx="6">
                  <c:v>15.256349999999999</c:v>
                </c:pt>
                <c:pt idx="7">
                  <c:v>16.455379999999998</c:v>
                </c:pt>
                <c:pt idx="8">
                  <c:v>17.738780000000002</c:v>
                </c:pt>
                <c:pt idx="9">
                  <c:v>18.040040000000001</c:v>
                </c:pt>
                <c:pt idx="10">
                  <c:v>19.017700000000001</c:v>
                </c:pt>
                <c:pt idx="11">
                  <c:v>19.487599999999997</c:v>
                </c:pt>
                <c:pt idx="12">
                  <c:v>20.137599999999999</c:v>
                </c:pt>
                <c:pt idx="13">
                  <c:v>21.360099999999996</c:v>
                </c:pt>
                <c:pt idx="14">
                  <c:v>21.886599999999998</c:v>
                </c:pt>
                <c:pt idx="15">
                  <c:v>23.062200000000001</c:v>
                </c:pt>
                <c:pt idx="16">
                  <c:v>23.062200000000004</c:v>
                </c:pt>
                <c:pt idx="17">
                  <c:v>23.062200000000004</c:v>
                </c:pt>
                <c:pt idx="18">
                  <c:v>23.062199999999997</c:v>
                </c:pt>
                <c:pt idx="19">
                  <c:v>23.062199999999994</c:v>
                </c:pt>
                <c:pt idx="20">
                  <c:v>23.062200000000001</c:v>
                </c:pt>
                <c:pt idx="22">
                  <c:v>10.2126</c:v>
                </c:pt>
                <c:pt idx="23">
                  <c:v>10.7636</c:v>
                </c:pt>
                <c:pt idx="24">
                  <c:v>11.182600000000001</c:v>
                </c:pt>
                <c:pt idx="25">
                  <c:v>11.5426</c:v>
                </c:pt>
                <c:pt idx="26">
                  <c:v>13.470880000000001</c:v>
                </c:pt>
                <c:pt idx="27">
                  <c:v>13.67801</c:v>
                </c:pt>
                <c:pt idx="28">
                  <c:v>15.24832</c:v>
                </c:pt>
                <c:pt idx="29">
                  <c:v>16.455379999999998</c:v>
                </c:pt>
                <c:pt idx="30">
                  <c:v>17.738780000000002</c:v>
                </c:pt>
                <c:pt idx="31">
                  <c:v>18.040040000000001</c:v>
                </c:pt>
                <c:pt idx="32">
                  <c:v>19.03546</c:v>
                </c:pt>
                <c:pt idx="33">
                  <c:v>19.737599999999997</c:v>
                </c:pt>
                <c:pt idx="34">
                  <c:v>20.688599999999997</c:v>
                </c:pt>
                <c:pt idx="35">
                  <c:v>21.360099999999996</c:v>
                </c:pt>
                <c:pt idx="36">
                  <c:v>21.631599999999999</c:v>
                </c:pt>
                <c:pt idx="37">
                  <c:v>21.631599999999999</c:v>
                </c:pt>
                <c:pt idx="38">
                  <c:v>21.662269999999999</c:v>
                </c:pt>
                <c:pt idx="39">
                  <c:v>21.762269999999997</c:v>
                </c:pt>
                <c:pt idx="40">
                  <c:v>22.012269999999994</c:v>
                </c:pt>
                <c:pt idx="41">
                  <c:v>22.187819999999999</c:v>
                </c:pt>
                <c:pt idx="42">
                  <c:v>22.496759999999998</c:v>
                </c:pt>
              </c:numCache>
            </c:numRef>
          </c:val>
        </c:ser>
        <c:ser>
          <c:idx val="6"/>
          <c:order val="6"/>
          <c:tx>
            <c:strRef>
              <c:f>RefCO2vsRE!$I$55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RefCO2vsRE!$I$56:$I$98</c:f>
              <c:numCache>
                <c:formatCode>0</c:formatCode>
                <c:ptCount val="43"/>
                <c:pt idx="0">
                  <c:v>0.36241999999999996</c:v>
                </c:pt>
                <c:pt idx="1">
                  <c:v>0.62141999999999997</c:v>
                </c:pt>
                <c:pt idx="2">
                  <c:v>0.70561999999999991</c:v>
                </c:pt>
                <c:pt idx="3">
                  <c:v>0.71517999999999993</c:v>
                </c:pt>
                <c:pt idx="4">
                  <c:v>0.71517999999999993</c:v>
                </c:pt>
                <c:pt idx="5">
                  <c:v>0.71602999999999994</c:v>
                </c:pt>
                <c:pt idx="6">
                  <c:v>0.72151999999999994</c:v>
                </c:pt>
                <c:pt idx="7">
                  <c:v>0.72881999999999991</c:v>
                </c:pt>
                <c:pt idx="8">
                  <c:v>0.83313000000000004</c:v>
                </c:pt>
                <c:pt idx="9">
                  <c:v>0.88846000000000003</c:v>
                </c:pt>
                <c:pt idx="10">
                  <c:v>0.89051000000000002</c:v>
                </c:pt>
                <c:pt idx="11">
                  <c:v>1.1765600000000001</c:v>
                </c:pt>
                <c:pt idx="12">
                  <c:v>1.3539700000000001</c:v>
                </c:pt>
                <c:pt idx="13">
                  <c:v>2.0078899999999997</c:v>
                </c:pt>
                <c:pt idx="14">
                  <c:v>2.5980500000000002</c:v>
                </c:pt>
                <c:pt idx="15">
                  <c:v>2.6908499999999997</c:v>
                </c:pt>
                <c:pt idx="16">
                  <c:v>2.6908499999999997</c:v>
                </c:pt>
                <c:pt idx="17">
                  <c:v>2.6908499999999997</c:v>
                </c:pt>
                <c:pt idx="18">
                  <c:v>2.6908499999999997</c:v>
                </c:pt>
                <c:pt idx="19">
                  <c:v>2.6908499999999997</c:v>
                </c:pt>
                <c:pt idx="20">
                  <c:v>2.6908499999999997</c:v>
                </c:pt>
                <c:pt idx="22">
                  <c:v>0.36241999999999996</c:v>
                </c:pt>
                <c:pt idx="23">
                  <c:v>0.62141999999999997</c:v>
                </c:pt>
                <c:pt idx="24">
                  <c:v>0.70561999999999991</c:v>
                </c:pt>
                <c:pt idx="25">
                  <c:v>0.71517999999999993</c:v>
                </c:pt>
                <c:pt idx="26">
                  <c:v>0.71517999999999993</c:v>
                </c:pt>
                <c:pt idx="27">
                  <c:v>0.71517999999999993</c:v>
                </c:pt>
                <c:pt idx="28">
                  <c:v>0.71517999999999993</c:v>
                </c:pt>
                <c:pt idx="29">
                  <c:v>0.72248000000000001</c:v>
                </c:pt>
                <c:pt idx="30">
                  <c:v>0.72678999999999994</c:v>
                </c:pt>
                <c:pt idx="31">
                  <c:v>0.78211999999999993</c:v>
                </c:pt>
                <c:pt idx="32">
                  <c:v>0.78415999999999997</c:v>
                </c:pt>
                <c:pt idx="33">
                  <c:v>1.07151</c:v>
                </c:pt>
                <c:pt idx="34">
                  <c:v>1.3262</c:v>
                </c:pt>
                <c:pt idx="35">
                  <c:v>1.67432</c:v>
                </c:pt>
                <c:pt idx="36">
                  <c:v>1.67432</c:v>
                </c:pt>
                <c:pt idx="37">
                  <c:v>1.67432</c:v>
                </c:pt>
                <c:pt idx="38">
                  <c:v>1.9041000000000001</c:v>
                </c:pt>
                <c:pt idx="39">
                  <c:v>1.9218299999999999</c:v>
                </c:pt>
                <c:pt idx="40">
                  <c:v>2.0627799999999996</c:v>
                </c:pt>
                <c:pt idx="41">
                  <c:v>2.2264400000000002</c:v>
                </c:pt>
                <c:pt idx="42">
                  <c:v>2.3263099999999994</c:v>
                </c:pt>
              </c:numCache>
            </c:numRef>
          </c:val>
        </c:ser>
        <c:ser>
          <c:idx val="8"/>
          <c:order val="7"/>
          <c:tx>
            <c:strRef>
              <c:f>RefCO2vsRE!$J$55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RefCO2vsRE!$J$56:$J$98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0.43198999999999999</c:v>
                </c:pt>
                <c:pt idx="4">
                  <c:v>0.76299000000000006</c:v>
                </c:pt>
                <c:pt idx="5">
                  <c:v>1.1799900000000001</c:v>
                </c:pt>
                <c:pt idx="6">
                  <c:v>1.5809900000000001</c:v>
                </c:pt>
                <c:pt idx="7">
                  <c:v>1.5809900000000001</c:v>
                </c:pt>
                <c:pt idx="8">
                  <c:v>1.5809900000000001</c:v>
                </c:pt>
                <c:pt idx="9">
                  <c:v>1.5809900000000001</c:v>
                </c:pt>
                <c:pt idx="10">
                  <c:v>1.5809900000000001</c:v>
                </c:pt>
                <c:pt idx="11">
                  <c:v>1.5809900000000001</c:v>
                </c:pt>
                <c:pt idx="12">
                  <c:v>1.5809900000000001</c:v>
                </c:pt>
                <c:pt idx="13">
                  <c:v>1.5809900000000001</c:v>
                </c:pt>
                <c:pt idx="14">
                  <c:v>1.5809900000000001</c:v>
                </c:pt>
                <c:pt idx="15">
                  <c:v>1.5809900000000001</c:v>
                </c:pt>
                <c:pt idx="16">
                  <c:v>1.5809900000000001</c:v>
                </c:pt>
                <c:pt idx="17">
                  <c:v>1.5809900000000001</c:v>
                </c:pt>
                <c:pt idx="18">
                  <c:v>1.5809900000000001</c:v>
                </c:pt>
                <c:pt idx="19">
                  <c:v>1.5809900000000001</c:v>
                </c:pt>
                <c:pt idx="20">
                  <c:v>1.5809900000000001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0.45637</c:v>
                </c:pt>
                <c:pt idx="26">
                  <c:v>0.78737000000000001</c:v>
                </c:pt>
                <c:pt idx="27">
                  <c:v>1.2043699999999999</c:v>
                </c:pt>
                <c:pt idx="28">
                  <c:v>1.60537</c:v>
                </c:pt>
                <c:pt idx="29">
                  <c:v>1.60537</c:v>
                </c:pt>
                <c:pt idx="30">
                  <c:v>1.60537</c:v>
                </c:pt>
                <c:pt idx="31">
                  <c:v>1.60537</c:v>
                </c:pt>
                <c:pt idx="32">
                  <c:v>1.60537</c:v>
                </c:pt>
                <c:pt idx="33">
                  <c:v>1.60537</c:v>
                </c:pt>
                <c:pt idx="34">
                  <c:v>1.60537</c:v>
                </c:pt>
                <c:pt idx="35">
                  <c:v>5.62995</c:v>
                </c:pt>
                <c:pt idx="36">
                  <c:v>9.6667699999999996</c:v>
                </c:pt>
                <c:pt idx="37">
                  <c:v>14.02303</c:v>
                </c:pt>
                <c:pt idx="38">
                  <c:v>15.73283</c:v>
                </c:pt>
                <c:pt idx="39">
                  <c:v>16.620930000000001</c:v>
                </c:pt>
                <c:pt idx="40">
                  <c:v>16.620930000000001</c:v>
                </c:pt>
                <c:pt idx="41">
                  <c:v>16.620930000000001</c:v>
                </c:pt>
                <c:pt idx="42">
                  <c:v>16.620930000000001</c:v>
                </c:pt>
              </c:numCache>
            </c:numRef>
          </c:val>
        </c:ser>
        <c:ser>
          <c:idx val="7"/>
          <c:order val="8"/>
          <c:tx>
            <c:strRef>
              <c:f>RefCO2vsRE!$K$55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RefCO2vsRE!$K$56:$K$98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0.15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0.15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</c:numCache>
            </c:numRef>
          </c:val>
        </c:ser>
        <c:ser>
          <c:idx val="13"/>
          <c:order val="9"/>
          <c:tx>
            <c:strRef>
              <c:f>RefCO2vsRE!$L$55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RefCO2vsRE!$L$56:$L$98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1.236</c:v>
                </c:pt>
                <c:pt idx="5">
                  <c:v>1.889</c:v>
                </c:pt>
                <c:pt idx="6">
                  <c:v>1.889</c:v>
                </c:pt>
                <c:pt idx="7">
                  <c:v>1.889</c:v>
                </c:pt>
                <c:pt idx="8">
                  <c:v>1.889</c:v>
                </c:pt>
                <c:pt idx="9">
                  <c:v>1.889</c:v>
                </c:pt>
                <c:pt idx="10">
                  <c:v>1.889</c:v>
                </c:pt>
                <c:pt idx="11">
                  <c:v>1.889</c:v>
                </c:pt>
                <c:pt idx="12">
                  <c:v>2.8933299999999997</c:v>
                </c:pt>
                <c:pt idx="13">
                  <c:v>4.3933299999999997</c:v>
                </c:pt>
                <c:pt idx="14">
                  <c:v>5.8956299999999997</c:v>
                </c:pt>
                <c:pt idx="15">
                  <c:v>7.5812700000000008</c:v>
                </c:pt>
                <c:pt idx="16">
                  <c:v>7.7924400000000009</c:v>
                </c:pt>
                <c:pt idx="17">
                  <c:v>7.9839000000000002</c:v>
                </c:pt>
                <c:pt idx="18">
                  <c:v>8.1685800000000004</c:v>
                </c:pt>
                <c:pt idx="19">
                  <c:v>8.3550399999999989</c:v>
                </c:pt>
                <c:pt idx="20">
                  <c:v>8.3550399999999989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1.236</c:v>
                </c:pt>
                <c:pt idx="27">
                  <c:v>1.889</c:v>
                </c:pt>
                <c:pt idx="28">
                  <c:v>1.889</c:v>
                </c:pt>
                <c:pt idx="29">
                  <c:v>1.889</c:v>
                </c:pt>
                <c:pt idx="30">
                  <c:v>1.889</c:v>
                </c:pt>
                <c:pt idx="31">
                  <c:v>1.889</c:v>
                </c:pt>
                <c:pt idx="32">
                  <c:v>1.889</c:v>
                </c:pt>
                <c:pt idx="33">
                  <c:v>3.3889999999999998</c:v>
                </c:pt>
                <c:pt idx="34">
                  <c:v>5.0468400000000004</c:v>
                </c:pt>
                <c:pt idx="35">
                  <c:v>8.3579599999999985</c:v>
                </c:pt>
                <c:pt idx="36">
                  <c:v>10.833870000000001</c:v>
                </c:pt>
                <c:pt idx="37">
                  <c:v>12.49413</c:v>
                </c:pt>
                <c:pt idx="38">
                  <c:v>14.384510000000001</c:v>
                </c:pt>
                <c:pt idx="39">
                  <c:v>16.0227</c:v>
                </c:pt>
                <c:pt idx="40">
                  <c:v>16.59159</c:v>
                </c:pt>
                <c:pt idx="41">
                  <c:v>17.695559999999997</c:v>
                </c:pt>
                <c:pt idx="42">
                  <c:v>19.21773</c:v>
                </c:pt>
              </c:numCache>
            </c:numRef>
          </c:val>
        </c:ser>
        <c:ser>
          <c:idx val="14"/>
          <c:order val="10"/>
          <c:tx>
            <c:strRef>
              <c:f>RefCO2vsRE!$M$55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RefCO2vsRE!$M$56:$M$98</c:f>
              <c:numCache>
                <c:formatCode>0</c:formatCode>
                <c:ptCount val="43"/>
                <c:pt idx="0">
                  <c:v>0.38486000000000004</c:v>
                </c:pt>
                <c:pt idx="1">
                  <c:v>0.64017000000000013</c:v>
                </c:pt>
                <c:pt idx="2">
                  <c:v>0.80080000000000007</c:v>
                </c:pt>
                <c:pt idx="3">
                  <c:v>0.95857000000000003</c:v>
                </c:pt>
                <c:pt idx="4">
                  <c:v>0.96220000000000006</c:v>
                </c:pt>
                <c:pt idx="5">
                  <c:v>0.96381000000000006</c:v>
                </c:pt>
                <c:pt idx="6">
                  <c:v>0.96787999999999996</c:v>
                </c:pt>
                <c:pt idx="7">
                  <c:v>0.96881000000000006</c:v>
                </c:pt>
                <c:pt idx="8">
                  <c:v>0.96881000000000006</c:v>
                </c:pt>
                <c:pt idx="9">
                  <c:v>0.95480000000000009</c:v>
                </c:pt>
                <c:pt idx="10">
                  <c:v>0.81125999999999998</c:v>
                </c:pt>
                <c:pt idx="11">
                  <c:v>0.66608999999999996</c:v>
                </c:pt>
                <c:pt idx="12">
                  <c:v>0.52710999999999997</c:v>
                </c:pt>
                <c:pt idx="13">
                  <c:v>0.52710999999999997</c:v>
                </c:pt>
                <c:pt idx="14">
                  <c:v>0.52710999999999997</c:v>
                </c:pt>
                <c:pt idx="15">
                  <c:v>0.77419000000000004</c:v>
                </c:pt>
                <c:pt idx="16">
                  <c:v>0.77325999999999995</c:v>
                </c:pt>
                <c:pt idx="17">
                  <c:v>0.77325999999999995</c:v>
                </c:pt>
                <c:pt idx="18">
                  <c:v>0.77325999999999995</c:v>
                </c:pt>
                <c:pt idx="19">
                  <c:v>0.40242999999999995</c:v>
                </c:pt>
                <c:pt idx="20">
                  <c:v>0.29065000000000002</c:v>
                </c:pt>
                <c:pt idx="22">
                  <c:v>0.38486000000000004</c:v>
                </c:pt>
                <c:pt idx="23">
                  <c:v>0.66766000000000003</c:v>
                </c:pt>
                <c:pt idx="24">
                  <c:v>0.90349000000000002</c:v>
                </c:pt>
                <c:pt idx="25">
                  <c:v>0.9486500000000001</c:v>
                </c:pt>
                <c:pt idx="26">
                  <c:v>0.94877</c:v>
                </c:pt>
                <c:pt idx="27">
                  <c:v>0.95117000000000007</c:v>
                </c:pt>
                <c:pt idx="28">
                  <c:v>0.95163000000000009</c:v>
                </c:pt>
                <c:pt idx="29">
                  <c:v>0.95255999999999996</c:v>
                </c:pt>
                <c:pt idx="30">
                  <c:v>0.95255999999999996</c:v>
                </c:pt>
                <c:pt idx="31">
                  <c:v>0.93855</c:v>
                </c:pt>
                <c:pt idx="32">
                  <c:v>0.76500000000000001</c:v>
                </c:pt>
                <c:pt idx="33">
                  <c:v>0.59025000000000005</c:v>
                </c:pt>
                <c:pt idx="34">
                  <c:v>0.56659999999999999</c:v>
                </c:pt>
                <c:pt idx="35">
                  <c:v>0.56659999999999999</c:v>
                </c:pt>
                <c:pt idx="36">
                  <c:v>0.56659999999999999</c:v>
                </c:pt>
                <c:pt idx="37">
                  <c:v>0.56613999999999998</c:v>
                </c:pt>
                <c:pt idx="38">
                  <c:v>0.56520999999999999</c:v>
                </c:pt>
                <c:pt idx="39">
                  <c:v>0.56520999999999999</c:v>
                </c:pt>
                <c:pt idx="40">
                  <c:v>0.56520999999999999</c:v>
                </c:pt>
                <c:pt idx="41">
                  <c:v>0.20078999999999997</c:v>
                </c:pt>
                <c:pt idx="42">
                  <c:v>0.11797999999999999</c:v>
                </c:pt>
              </c:numCache>
            </c:numRef>
          </c:val>
        </c:ser>
        <c:ser>
          <c:idx val="15"/>
          <c:order val="11"/>
          <c:tx>
            <c:strRef>
              <c:f>RefCO2vsRE!$N$55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RefCO2vsRE!$N$56:$N$98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3.6670000000000001E-2</c:v>
                </c:pt>
                <c:pt idx="4">
                  <c:v>0.17511000000000002</c:v>
                </c:pt>
                <c:pt idx="5">
                  <c:v>0.26105</c:v>
                </c:pt>
                <c:pt idx="6">
                  <c:v>0.34085999999999994</c:v>
                </c:pt>
                <c:pt idx="7">
                  <c:v>0.42904999999999993</c:v>
                </c:pt>
                <c:pt idx="8">
                  <c:v>0.70731999999999995</c:v>
                </c:pt>
                <c:pt idx="9">
                  <c:v>0.8513400000000001</c:v>
                </c:pt>
                <c:pt idx="10">
                  <c:v>0.97370000000000001</c:v>
                </c:pt>
                <c:pt idx="11">
                  <c:v>1.02719</c:v>
                </c:pt>
                <c:pt idx="12">
                  <c:v>1.08812</c:v>
                </c:pt>
                <c:pt idx="13">
                  <c:v>1.1553</c:v>
                </c:pt>
                <c:pt idx="14">
                  <c:v>1.2537700000000001</c:v>
                </c:pt>
                <c:pt idx="15">
                  <c:v>1.33538</c:v>
                </c:pt>
                <c:pt idx="16">
                  <c:v>1.4003300000000001</c:v>
                </c:pt>
                <c:pt idx="17">
                  <c:v>1.4663400000000002</c:v>
                </c:pt>
                <c:pt idx="18">
                  <c:v>1.5210899999999998</c:v>
                </c:pt>
                <c:pt idx="19">
                  <c:v>1.60148</c:v>
                </c:pt>
                <c:pt idx="20">
                  <c:v>1.62679</c:v>
                </c:pt>
                <c:pt idx="22">
                  <c:v>0</c:v>
                </c:pt>
                <c:pt idx="23">
                  <c:v>0</c:v>
                </c:pt>
                <c:pt idx="24">
                  <c:v>3.6670000000000001E-2</c:v>
                </c:pt>
                <c:pt idx="25">
                  <c:v>3.6670000000000001E-2</c:v>
                </c:pt>
                <c:pt idx="26">
                  <c:v>0.17438000000000001</c:v>
                </c:pt>
                <c:pt idx="27">
                  <c:v>0.25791000000000003</c:v>
                </c:pt>
                <c:pt idx="28">
                  <c:v>0.34093000000000001</c:v>
                </c:pt>
                <c:pt idx="29">
                  <c:v>0.42912</c:v>
                </c:pt>
                <c:pt idx="30">
                  <c:v>0.7065499999999999</c:v>
                </c:pt>
                <c:pt idx="31">
                  <c:v>0.8505600000000002</c:v>
                </c:pt>
                <c:pt idx="32">
                  <c:v>0.97422000000000009</c:v>
                </c:pt>
                <c:pt idx="33">
                  <c:v>1.0334400000000001</c:v>
                </c:pt>
                <c:pt idx="34">
                  <c:v>1.12442</c:v>
                </c:pt>
                <c:pt idx="35">
                  <c:v>1.18621</c:v>
                </c:pt>
                <c:pt idx="36">
                  <c:v>1.2416100000000001</c:v>
                </c:pt>
                <c:pt idx="37">
                  <c:v>1.2724900000000003</c:v>
                </c:pt>
                <c:pt idx="38">
                  <c:v>1.34162</c:v>
                </c:pt>
                <c:pt idx="39">
                  <c:v>1.4227599999999998</c:v>
                </c:pt>
                <c:pt idx="40">
                  <c:v>1.5204399999999998</c:v>
                </c:pt>
                <c:pt idx="41">
                  <c:v>1.5946100000000001</c:v>
                </c:pt>
                <c:pt idx="42">
                  <c:v>1.6635800000000001</c:v>
                </c:pt>
              </c:numCache>
            </c:numRef>
          </c:val>
        </c:ser>
        <c:ser>
          <c:idx val="9"/>
          <c:order val="12"/>
          <c:tx>
            <c:strRef>
              <c:f>RefCO2vsRE!$O$55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6F10F"/>
            </a:solidFill>
          </c:spPr>
          <c:invertIfNegative val="0"/>
          <c:cat>
            <c:multiLvlStrRef>
              <c:f>RefCO2vsRE!$A$56:$B$98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RefCO2vsRE!$O$56:$O$98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1.3789999999999998E-2</c:v>
                </c:pt>
                <c:pt idx="33">
                  <c:v>0.70228999999999997</c:v>
                </c:pt>
                <c:pt idx="34">
                  <c:v>1.20896</c:v>
                </c:pt>
                <c:pt idx="35">
                  <c:v>1.3325400000000001</c:v>
                </c:pt>
                <c:pt idx="36">
                  <c:v>1.4387300000000001</c:v>
                </c:pt>
                <c:pt idx="37">
                  <c:v>4.3283800000000001</c:v>
                </c:pt>
                <c:pt idx="38">
                  <c:v>7.077630000000001</c:v>
                </c:pt>
                <c:pt idx="39">
                  <c:v>10.190439999999999</c:v>
                </c:pt>
                <c:pt idx="40">
                  <c:v>14.17295</c:v>
                </c:pt>
                <c:pt idx="41">
                  <c:v>18.869420000000002</c:v>
                </c:pt>
                <c:pt idx="42">
                  <c:v>23.061330000000002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50816000"/>
        <c:axId val="250817536"/>
      </c:barChart>
      <c:catAx>
        <c:axId val="2508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817536"/>
        <c:crosses val="autoZero"/>
        <c:auto val="1"/>
        <c:lblAlgn val="ctr"/>
        <c:lblOffset val="100"/>
        <c:noMultiLvlLbl val="0"/>
      </c:catAx>
      <c:valAx>
        <c:axId val="25081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Capacity (GW)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50816000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RefCO2vsRE!$C$260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RefCO2vsRE!$C$261:$C$282</c:f>
              <c:numCache>
                <c:formatCode>General</c:formatCode>
                <c:ptCount val="22"/>
                <c:pt idx="0">
                  <c:v>0</c:v>
                </c:pt>
                <c:pt idx="1">
                  <c:v>13.923494399999999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4.8211535999999997</c:v>
                </c:pt>
                <c:pt idx="8">
                  <c:v>1.5413219999999999</c:v>
                </c:pt>
                <c:pt idx="9">
                  <c:v>2.3119392000000003</c:v>
                </c:pt>
                <c:pt idx="10">
                  <c:v>20.3453628</c:v>
                </c:pt>
                <c:pt idx="11">
                  <c:v>0</c:v>
                </c:pt>
                <c:pt idx="12">
                  <c:v>10.265143200000001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5.7799356</c:v>
                </c:pt>
                <c:pt idx="17">
                  <c:v>2.9578139999999999</c:v>
                </c:pt>
                <c:pt idx="18">
                  <c:v>0.13928399999999999</c:v>
                </c:pt>
                <c:pt idx="19">
                  <c:v>0.1154568</c:v>
                </c:pt>
                <c:pt idx="20">
                  <c:v>0</c:v>
                </c:pt>
                <c:pt idx="21">
                  <c:v>10.480989600000001</c:v>
                </c:pt>
              </c:numCache>
            </c:numRef>
          </c:val>
        </c:ser>
        <c:ser>
          <c:idx val="1"/>
          <c:order val="1"/>
          <c:tx>
            <c:strRef>
              <c:f>RefCO2vsRE!$D$260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RefCO2vsRE!$D$261:$D$282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RefCO2vsRE!$E$260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RefCO2vsRE!$E$261:$E$282</c:f>
              <c:numCache>
                <c:formatCode>General</c:formatCode>
                <c:ptCount val="22"/>
                <c:pt idx="0">
                  <c:v>5.1958187999999996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6.3795576000000001</c:v>
                </c:pt>
                <c:pt idx="7">
                  <c:v>8.7600000000000002E-5</c:v>
                </c:pt>
                <c:pt idx="8">
                  <c:v>11.571959999999999</c:v>
                </c:pt>
                <c:pt idx="9">
                  <c:v>6.1320000000000005E-4</c:v>
                </c:pt>
                <c:pt idx="10">
                  <c:v>2.8032E-3</c:v>
                </c:pt>
                <c:pt idx="11">
                  <c:v>1.5252036</c:v>
                </c:pt>
                <c:pt idx="12">
                  <c:v>2.6279999999999999E-4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3.0115127999999993</c:v>
                </c:pt>
                <c:pt idx="17">
                  <c:v>0.1456788</c:v>
                </c:pt>
                <c:pt idx="18">
                  <c:v>1.752E-4</c:v>
                </c:pt>
                <c:pt idx="19">
                  <c:v>1.2326196</c:v>
                </c:pt>
                <c:pt idx="20">
                  <c:v>6.1320000000000005E-4</c:v>
                </c:pt>
                <c:pt idx="2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RefCO2vsRE!$F$260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RefCO2vsRE!$F$261:$F$282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RefCO2vsRE!$G$260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RefCO2vsRE!$G$261:$G$282</c:f>
              <c:numCache>
                <c:formatCode>General</c:formatCode>
                <c:ptCount val="22"/>
                <c:pt idx="0">
                  <c:v>6.6131868000000003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0.1341156</c:v>
                </c:pt>
                <c:pt idx="8">
                  <c:v>4.6964987999999996</c:v>
                </c:pt>
                <c:pt idx="9">
                  <c:v>24.810860400000003</c:v>
                </c:pt>
                <c:pt idx="10">
                  <c:v>4.0627127999999999</c:v>
                </c:pt>
                <c:pt idx="11">
                  <c:v>4.9887323999999991</c:v>
                </c:pt>
                <c:pt idx="12">
                  <c:v>0</c:v>
                </c:pt>
                <c:pt idx="13">
                  <c:v>72.429169200000004</c:v>
                </c:pt>
                <c:pt idx="14">
                  <c:v>0.60365159999999995</c:v>
                </c:pt>
                <c:pt idx="15">
                  <c:v>2.878098</c:v>
                </c:pt>
                <c:pt idx="16">
                  <c:v>20.637946799999998</c:v>
                </c:pt>
                <c:pt idx="17">
                  <c:v>2.4036564</c:v>
                </c:pt>
                <c:pt idx="18">
                  <c:v>0.1341156</c:v>
                </c:pt>
                <c:pt idx="19">
                  <c:v>5.4883151999999997</c:v>
                </c:pt>
                <c:pt idx="20">
                  <c:v>22.765225200000003</c:v>
                </c:pt>
                <c:pt idx="21">
                  <c:v>5.6354831999999995</c:v>
                </c:pt>
              </c:numCache>
            </c:numRef>
          </c:val>
        </c:ser>
        <c:ser>
          <c:idx val="5"/>
          <c:order val="5"/>
          <c:tx>
            <c:strRef>
              <c:f>RefCO2vsRE!$H$260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RefCO2vsRE!$H$261:$H$282</c:f>
              <c:numCache>
                <c:formatCode>General</c:formatCode>
                <c:ptCount val="22"/>
                <c:pt idx="0">
                  <c:v>0</c:v>
                </c:pt>
                <c:pt idx="1">
                  <c:v>4.3799999999999999E-2</c:v>
                </c:pt>
                <c:pt idx="2">
                  <c:v>0</c:v>
                </c:pt>
                <c:pt idx="3">
                  <c:v>3.6791999999999997E-3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0.876</c:v>
                </c:pt>
                <c:pt idx="8">
                  <c:v>4.38</c:v>
                </c:pt>
                <c:pt idx="9">
                  <c:v>0</c:v>
                </c:pt>
                <c:pt idx="10">
                  <c:v>0</c:v>
                </c:pt>
                <c:pt idx="11">
                  <c:v>2.19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0.876</c:v>
                </c:pt>
                <c:pt idx="16">
                  <c:v>0.41312159999999992</c:v>
                </c:pt>
                <c:pt idx="17">
                  <c:v>0</c:v>
                </c:pt>
                <c:pt idx="18">
                  <c:v>0.876</c:v>
                </c:pt>
                <c:pt idx="19">
                  <c:v>4.38</c:v>
                </c:pt>
                <c:pt idx="20">
                  <c:v>0</c:v>
                </c:pt>
                <c:pt idx="21">
                  <c:v>0.66567239999999994</c:v>
                </c:pt>
              </c:numCache>
            </c:numRef>
          </c:val>
        </c:ser>
        <c:ser>
          <c:idx val="6"/>
          <c:order val="6"/>
          <c:tx>
            <c:strRef>
              <c:f>RefCO2vsRE!$I$260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RefCO2vsRE!$I$261:$I$282</c:f>
              <c:numCache>
                <c:formatCode>General</c:formatCode>
                <c:ptCount val="22"/>
                <c:pt idx="0">
                  <c:v>0.28908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0.34251600000000004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5.6908463999999999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7"/>
          <c:tx>
            <c:strRef>
              <c:f>RefCO2vsRE!$J$260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RefCO2vsRE!$J$261:$J$282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RefCO2vsRE!$K$260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RefCO2vsRE!$K$261:$K$282</c:f>
              <c:numCache>
                <c:formatCode>General</c:formatCode>
                <c:ptCount val="22"/>
                <c:pt idx="0">
                  <c:v>0</c:v>
                </c:pt>
                <c:pt idx="1">
                  <c:v>0.3520644</c:v>
                </c:pt>
                <c:pt idx="2">
                  <c:v>0</c:v>
                </c:pt>
                <c:pt idx="3">
                  <c:v>5.9217599999999995E-2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8.409599999999999E-2</c:v>
                </c:pt>
                <c:pt idx="8">
                  <c:v>0</c:v>
                </c:pt>
                <c:pt idx="9">
                  <c:v>0</c:v>
                </c:pt>
                <c:pt idx="10">
                  <c:v>5.8779599999999994E-2</c:v>
                </c:pt>
                <c:pt idx="11">
                  <c:v>0</c:v>
                </c:pt>
                <c:pt idx="12">
                  <c:v>0.36415319999999995</c:v>
                </c:pt>
                <c:pt idx="13">
                  <c:v>0</c:v>
                </c:pt>
                <c:pt idx="14">
                  <c:v>5.9305199999999995E-2</c:v>
                </c:pt>
                <c:pt idx="15">
                  <c:v>0.16670279999999998</c:v>
                </c:pt>
                <c:pt idx="16">
                  <c:v>0.402084</c:v>
                </c:pt>
                <c:pt idx="17">
                  <c:v>0.3071256</c:v>
                </c:pt>
                <c:pt idx="18">
                  <c:v>8.2256399999999993E-2</c:v>
                </c:pt>
                <c:pt idx="19">
                  <c:v>0.9466931999999999</c:v>
                </c:pt>
                <c:pt idx="20">
                  <c:v>1.5507827999999999</c:v>
                </c:pt>
                <c:pt idx="21">
                  <c:v>0.98628840000000007</c:v>
                </c:pt>
              </c:numCache>
            </c:numRef>
          </c:val>
        </c:ser>
        <c:ser>
          <c:idx val="9"/>
          <c:order val="9"/>
          <c:tx>
            <c:strRef>
              <c:f>RefCO2vsRE!$O$260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RefCO2vsRE!$O$261:$O$282</c:f>
              <c:numCache>
                <c:formatCode>General</c:formatCode>
                <c:ptCount val="22"/>
                <c:pt idx="0">
                  <c:v>7.2912108000000009</c:v>
                </c:pt>
                <c:pt idx="1">
                  <c:v>-6.496591200000001</c:v>
                </c:pt>
                <c:pt idx="2">
                  <c:v>-34.617592799999997</c:v>
                </c:pt>
                <c:pt idx="3">
                  <c:v>0.58035000000000003</c:v>
                </c:pt>
                <c:pt idx="4">
                  <c:v>-0.24703199999999997</c:v>
                </c:pt>
                <c:pt idx="5">
                  <c:v>-28.900116000000001</c:v>
                </c:pt>
                <c:pt idx="6">
                  <c:v>-5.5611107999999989</c:v>
                </c:pt>
                <c:pt idx="7">
                  <c:v>-4.0556171999999986</c:v>
                </c:pt>
                <c:pt idx="8">
                  <c:v>3.4514400000000001E-2</c:v>
                </c:pt>
                <c:pt idx="9">
                  <c:v>7.2595872000000004</c:v>
                </c:pt>
                <c:pt idx="10">
                  <c:v>-2.9950440000000018</c:v>
                </c:pt>
                <c:pt idx="11">
                  <c:v>10.345384800000001</c:v>
                </c:pt>
                <c:pt idx="12">
                  <c:v>-2.9628072000000003</c:v>
                </c:pt>
                <c:pt idx="13">
                  <c:v>-34.617592799999997</c:v>
                </c:pt>
                <c:pt idx="14">
                  <c:v>0.58560599999999996</c:v>
                </c:pt>
                <c:pt idx="15">
                  <c:v>-0.41049359999999996</c:v>
                </c:pt>
                <c:pt idx="16">
                  <c:v>-21.780250799999997</c:v>
                </c:pt>
                <c:pt idx="17">
                  <c:v>0.65130599999999872</c:v>
                </c:pt>
                <c:pt idx="18">
                  <c:v>0.55652279999999976</c:v>
                </c:pt>
                <c:pt idx="19">
                  <c:v>2.0756819999999996</c:v>
                </c:pt>
                <c:pt idx="20">
                  <c:v>10.0662912</c:v>
                </c:pt>
                <c:pt idx="21">
                  <c:v>3.0651239999999969</c:v>
                </c:pt>
              </c:numCache>
            </c:numRef>
          </c:val>
        </c:ser>
        <c:ser>
          <c:idx val="14"/>
          <c:order val="11"/>
          <c:tx>
            <c:strRef>
              <c:f>RefCO2vsRE!$R$260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RefCO2vsRE!$R$261:$R$282</c:f>
              <c:numCache>
                <c:formatCode>General</c:formatCode>
                <c:ptCount val="22"/>
                <c:pt idx="0">
                  <c:v>2.1111599999999998E-2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6.3071999999999998E-3</c:v>
                </c:pt>
                <c:pt idx="8">
                  <c:v>0</c:v>
                </c:pt>
                <c:pt idx="9">
                  <c:v>8.4971999999999999E-3</c:v>
                </c:pt>
                <c:pt idx="10">
                  <c:v>1.095E-2</c:v>
                </c:pt>
                <c:pt idx="11">
                  <c:v>1.9972799999999999E-2</c:v>
                </c:pt>
                <c:pt idx="12">
                  <c:v>1.9184400000000001E-2</c:v>
                </c:pt>
                <c:pt idx="13">
                  <c:v>0</c:v>
                </c:pt>
                <c:pt idx="14">
                  <c:v>2.6279999999999997E-3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6.3071999999999998E-3</c:v>
                </c:pt>
                <c:pt idx="19">
                  <c:v>2.5491600000000003E-2</c:v>
                </c:pt>
                <c:pt idx="20">
                  <c:v>8.4971999999999999E-3</c:v>
                </c:pt>
                <c:pt idx="21">
                  <c:v>3.1623600000000002E-2</c:v>
                </c:pt>
              </c:numCache>
            </c:numRef>
          </c:val>
        </c:ser>
        <c:ser>
          <c:idx val="15"/>
          <c:order val="12"/>
          <c:tx>
            <c:strRef>
              <c:f>RefCO2vsRE!$S$260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RefCO2vsRE!$S$261:$S$282</c:f>
              <c:numCache>
                <c:formatCode>General</c:formatCode>
                <c:ptCount val="22"/>
                <c:pt idx="0">
                  <c:v>0.67057800000000001</c:v>
                </c:pt>
                <c:pt idx="1">
                  <c:v>0</c:v>
                </c:pt>
                <c:pt idx="2">
                  <c:v>1.2775584</c:v>
                </c:pt>
                <c:pt idx="3">
                  <c:v>4.4851200000000001E-2</c:v>
                </c:pt>
                <c:pt idx="4">
                  <c:v>0.12132599999999999</c:v>
                </c:pt>
                <c:pt idx="5">
                  <c:v>0.28995599999999999</c:v>
                </c:pt>
                <c:pt idx="6">
                  <c:v>0.20831280000000002</c:v>
                </c:pt>
                <c:pt idx="7">
                  <c:v>6.4823999999999993E-2</c:v>
                </c:pt>
                <c:pt idx="8">
                  <c:v>0.75020640000000005</c:v>
                </c:pt>
                <c:pt idx="9">
                  <c:v>1.1423915999999998</c:v>
                </c:pt>
                <c:pt idx="10">
                  <c:v>0.7368036</c:v>
                </c:pt>
                <c:pt idx="11">
                  <c:v>0.66952680000000009</c:v>
                </c:pt>
                <c:pt idx="12">
                  <c:v>0</c:v>
                </c:pt>
                <c:pt idx="13">
                  <c:v>1.2775584</c:v>
                </c:pt>
                <c:pt idx="14">
                  <c:v>4.3449599999999998E-2</c:v>
                </c:pt>
                <c:pt idx="15">
                  <c:v>0.1188732</c:v>
                </c:pt>
                <c:pt idx="16">
                  <c:v>0.28566359999999996</c:v>
                </c:pt>
                <c:pt idx="17">
                  <c:v>0.20331960000000002</c:v>
                </c:pt>
                <c:pt idx="18">
                  <c:v>7.1656799999999993E-2</c:v>
                </c:pt>
                <c:pt idx="19">
                  <c:v>0.73505160000000003</c:v>
                </c:pt>
                <c:pt idx="20">
                  <c:v>1.1423915999999998</c:v>
                </c:pt>
                <c:pt idx="21">
                  <c:v>0.7742964</c:v>
                </c:pt>
              </c:numCache>
            </c:numRef>
          </c:val>
        </c:ser>
        <c:ser>
          <c:idx val="16"/>
          <c:order val="13"/>
          <c:tx>
            <c:strRef>
              <c:f>RefCO2vsRE!$T$260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RefCO2vsRE!$T$261:$T$282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0.11869800000000001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5.475E-2</c:v>
                </c:pt>
                <c:pt idx="19">
                  <c:v>1.9936883999999999</c:v>
                </c:pt>
                <c:pt idx="20">
                  <c:v>0</c:v>
                </c:pt>
                <c:pt idx="21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8967680"/>
        <c:axId val="348969984"/>
      </c:barChart>
      <c:lineChart>
        <c:grouping val="standard"/>
        <c:varyColors val="0"/>
        <c:ser>
          <c:idx val="13"/>
          <c:order val="10"/>
          <c:tx>
            <c:strRef>
              <c:f>RefCO2vsRE!$Q$260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RefCO2vsRE!$A$261:$B$282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Reference</c:v>
                  </c:pt>
                  <c:pt idx="11">
                    <c:v>Renewable</c:v>
                  </c:pt>
                </c:lvl>
              </c:multiLvlStrCache>
            </c:multiLvlStrRef>
          </c:cat>
          <c:val>
            <c:numRef>
              <c:f>RefCO2vsRE!$Q$261:$Q$282</c:f>
              <c:numCache>
                <c:formatCode>General</c:formatCode>
                <c:ptCount val="22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1.7467439999999996</c:v>
                </c:pt>
                <c:pt idx="8">
                  <c:v>20.694624000000001</c:v>
                </c:pt>
                <c:pt idx="9">
                  <c:v>32.497848000000005</c:v>
                </c:pt>
                <c:pt idx="10">
                  <c:v>20.319696</c:v>
                </c:pt>
                <c:pt idx="11">
                  <c:v>18.228684000000001</c:v>
                </c:pt>
                <c:pt idx="12">
                  <c:v>7.0973519999999999</c:v>
                </c:pt>
                <c:pt idx="13">
                  <c:v>36.129744000000002</c:v>
                </c:pt>
                <c:pt idx="14">
                  <c:v>1.1536920000000002</c:v>
                </c:pt>
                <c:pt idx="15">
                  <c:v>3.2692320000000006</c:v>
                </c:pt>
                <c:pt idx="16">
                  <c:v>7.9278000000000004</c:v>
                </c:pt>
                <c:pt idx="17">
                  <c:v>6.0925799999999999</c:v>
                </c:pt>
                <c:pt idx="18">
                  <c:v>1.7467439999999996</c:v>
                </c:pt>
                <c:pt idx="19">
                  <c:v>20.694624000000001</c:v>
                </c:pt>
                <c:pt idx="20">
                  <c:v>32.497848000000005</c:v>
                </c:pt>
                <c:pt idx="21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67680"/>
        <c:axId val="348969984"/>
      </c:lineChart>
      <c:catAx>
        <c:axId val="3489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969984"/>
        <c:crosses val="autoZero"/>
        <c:auto val="1"/>
        <c:lblAlgn val="ctr"/>
        <c:lblOffset val="100"/>
        <c:noMultiLvlLbl val="0"/>
      </c:catAx>
      <c:valAx>
        <c:axId val="34896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8967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Africa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RefCO2vsRE!$C$291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RefCO2vsRE!$C$292:$C$293</c:f>
              <c:numCache>
                <c:formatCode>General</c:formatCode>
                <c:ptCount val="2"/>
                <c:pt idx="0">
                  <c:v>282.66277439999999</c:v>
                </c:pt>
                <c:pt idx="1">
                  <c:v>282.67013279999998</c:v>
                </c:pt>
              </c:numCache>
            </c:numRef>
          </c:val>
        </c:ser>
        <c:ser>
          <c:idx val="1"/>
          <c:order val="1"/>
          <c:tx>
            <c:strRef>
              <c:f>RefCO2vsRE!$D$291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RefCO2vsRE!$D$292:$D$293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RefCO2vsRE!$E$291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RefCO2vsRE!$E$292:$E$293</c:f>
              <c:numCache>
                <c:formatCode>General</c:formatCode>
                <c:ptCount val="2"/>
                <c:pt idx="0">
                  <c:v>0.59690639999999995</c:v>
                </c:pt>
                <c:pt idx="1">
                  <c:v>0.57509400000000011</c:v>
                </c:pt>
              </c:numCache>
            </c:numRef>
          </c:val>
        </c:ser>
        <c:ser>
          <c:idx val="3"/>
          <c:order val="3"/>
          <c:tx>
            <c:strRef>
              <c:f>RefCO2vsRE!$F$291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RefCO2vsRE!$F$292:$F$293</c:f>
              <c:numCache>
                <c:formatCode>General</c:formatCode>
                <c:ptCount val="2"/>
                <c:pt idx="0">
                  <c:v>83.688484799999998</c:v>
                </c:pt>
                <c:pt idx="1">
                  <c:v>16.521360000000001</c:v>
                </c:pt>
              </c:numCache>
            </c:numRef>
          </c:val>
        </c:ser>
        <c:ser>
          <c:idx val="4"/>
          <c:order val="4"/>
          <c:tx>
            <c:strRef>
              <c:f>RefCO2vsRE!$G$291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RefCO2vsRE!$G$292:$G$293</c:f>
              <c:numCache>
                <c:formatCode>General</c:formatCode>
                <c:ptCount val="2"/>
                <c:pt idx="0">
                  <c:v>1.1135712</c:v>
                </c:pt>
                <c:pt idx="1">
                  <c:v>1.2042372000000001</c:v>
                </c:pt>
              </c:numCache>
            </c:numRef>
          </c:val>
        </c:ser>
        <c:ser>
          <c:idx val="5"/>
          <c:order val="5"/>
          <c:tx>
            <c:strRef>
              <c:f>RefCO2vsRE!$H$291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RefCO2vsRE!$H$292:$H$293</c:f>
              <c:numCache>
                <c:formatCode>General</c:formatCode>
                <c:ptCount val="2"/>
                <c:pt idx="0">
                  <c:v>1.2263999999999999</c:v>
                </c:pt>
                <c:pt idx="1">
                  <c:v>0.78839999999999999</c:v>
                </c:pt>
              </c:numCache>
            </c:numRef>
          </c:val>
        </c:ser>
        <c:ser>
          <c:idx val="6"/>
          <c:order val="6"/>
          <c:tx>
            <c:strRef>
              <c:f>RefCO2vsRE!$I$291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RefCO2vsRE!$I$292:$I$293</c:f>
              <c:numCache>
                <c:formatCode>General</c:formatCode>
                <c:ptCount val="2"/>
                <c:pt idx="0">
                  <c:v>3.1740983999999997</c:v>
                </c:pt>
                <c:pt idx="1">
                  <c:v>30.375650399999998</c:v>
                </c:pt>
              </c:numCache>
            </c:numRef>
          </c:val>
        </c:ser>
        <c:ser>
          <c:idx val="8"/>
          <c:order val="7"/>
          <c:tx>
            <c:strRef>
              <c:f>RefCO2vsRE!$J$291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RefCO2vsRE!$J$292:$J$293</c:f>
              <c:numCache>
                <c:formatCode>General</c:formatCode>
                <c:ptCount val="2"/>
                <c:pt idx="0">
                  <c:v>1.1205791999999999</c:v>
                </c:pt>
                <c:pt idx="1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RefCO2vsRE!$K$291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RefCO2vsRE!$K$292:$K$293</c:f>
              <c:numCache>
                <c:formatCode>General</c:formatCode>
                <c:ptCount val="2"/>
                <c:pt idx="0">
                  <c:v>21.357055199999998</c:v>
                </c:pt>
                <c:pt idx="1">
                  <c:v>45.593084400000002</c:v>
                </c:pt>
              </c:numCache>
            </c:numRef>
          </c:val>
        </c:ser>
        <c:ser>
          <c:idx val="9"/>
          <c:order val="9"/>
          <c:tx>
            <c:strRef>
              <c:f>RefCO2vsRE!$O$291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RefCO2vsRE!$O$292:$O$293</c:f>
              <c:numCache>
                <c:formatCode>General</c:formatCode>
                <c:ptCount val="2"/>
                <c:pt idx="0">
                  <c:v>62.285965199999993</c:v>
                </c:pt>
                <c:pt idx="1">
                  <c:v>28.186964400000001</c:v>
                </c:pt>
              </c:numCache>
            </c:numRef>
          </c:val>
        </c:ser>
        <c:ser>
          <c:idx val="14"/>
          <c:order val="11"/>
          <c:tx>
            <c:strRef>
              <c:f>RefCO2vsRE!$R$291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RefCO2vsRE!$R$292:$R$293</c:f>
              <c:numCache>
                <c:formatCode>General</c:formatCode>
                <c:ptCount val="2"/>
                <c:pt idx="0">
                  <c:v>0.19438440000000001</c:v>
                </c:pt>
                <c:pt idx="1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RefCO2vsRE!$S$291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RefCO2vsRE!$S$292:$S$293</c:f>
              <c:numCache>
                <c:formatCode>General</c:formatCode>
                <c:ptCount val="2"/>
                <c:pt idx="0">
                  <c:v>0.876</c:v>
                </c:pt>
                <c:pt idx="1">
                  <c:v>0.876</c:v>
                </c:pt>
              </c:numCache>
            </c:numRef>
          </c:val>
        </c:ser>
        <c:ser>
          <c:idx val="16"/>
          <c:order val="13"/>
          <c:tx>
            <c:strRef>
              <c:f>RefCO2vsRE!$T$291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RefCO2vsRE!$T$292:$T$293</c:f>
              <c:numCache>
                <c:formatCode>General</c:formatCode>
                <c:ptCount val="2"/>
                <c:pt idx="0">
                  <c:v>0</c:v>
                </c:pt>
                <c:pt idx="1">
                  <c:v>43.0196592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62045440"/>
        <c:axId val="362047744"/>
      </c:barChart>
      <c:lineChart>
        <c:grouping val="standard"/>
        <c:varyColors val="0"/>
        <c:ser>
          <c:idx val="13"/>
          <c:order val="10"/>
          <c:tx>
            <c:strRef>
              <c:f>RefCO2vsRE!$Q$291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strRef>
              <c:f>RefCO2vsRE!$B$292:$B$293</c:f>
              <c:strCache>
                <c:ptCount val="2"/>
                <c:pt idx="0">
                  <c:v>Reference</c:v>
                </c:pt>
                <c:pt idx="1">
                  <c:v>Renewable</c:v>
                </c:pt>
              </c:strCache>
            </c:strRef>
          </c:cat>
          <c:val>
            <c:numRef>
              <c:f>RefCO2vsRE!$Q$292:$Q$293</c:f>
              <c:numCache>
                <c:formatCode>General</c:formatCode>
                <c:ptCount val="2"/>
                <c:pt idx="0">
                  <c:v>414.71679599999999</c:v>
                </c:pt>
                <c:pt idx="1">
                  <c:v>414.71679599999999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45440"/>
        <c:axId val="362047744"/>
      </c:lineChart>
      <c:catAx>
        <c:axId val="3620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047744"/>
        <c:crosses val="autoZero"/>
        <c:auto val="1"/>
        <c:lblAlgn val="ctr"/>
        <c:lblOffset val="100"/>
        <c:noMultiLvlLbl val="0"/>
      </c:catAx>
      <c:valAx>
        <c:axId val="36204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204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6805994558426E-2"/>
          <c:y val="2.933018097297023E-2"/>
          <c:w val="0.89884475578334888"/>
          <c:h val="0.835480819893817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RefCO2vsRE!$C$147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RefCO2vsRE!$C$178:$C$198</c:f>
              <c:numCache>
                <c:formatCode>0.00</c:formatCode>
                <c:ptCount val="21"/>
                <c:pt idx="0">
                  <c:v>0.23304211283451523</c:v>
                </c:pt>
                <c:pt idx="1">
                  <c:v>0.33665511915412116</c:v>
                </c:pt>
                <c:pt idx="2">
                  <c:v>0.51392206888086078</c:v>
                </c:pt>
                <c:pt idx="3">
                  <c:v>0.96670000416502122</c:v>
                </c:pt>
                <c:pt idx="4">
                  <c:v>1.9953466673112275</c:v>
                </c:pt>
                <c:pt idx="5">
                  <c:v>2.8461855873818318</c:v>
                </c:pt>
                <c:pt idx="6">
                  <c:v>3.6536788404495613</c:v>
                </c:pt>
                <c:pt idx="7">
                  <c:v>4.4769922520576388</c:v>
                </c:pt>
                <c:pt idx="8">
                  <c:v>5.2050091620582357</c:v>
                </c:pt>
                <c:pt idx="9">
                  <c:v>5.9519338580003396</c:v>
                </c:pt>
                <c:pt idx="10">
                  <c:v>6.6282385559749333</c:v>
                </c:pt>
                <c:pt idx="11">
                  <c:v>7.2881676681794376</c:v>
                </c:pt>
                <c:pt idx="12">
                  <c:v>8.0744026323137508</c:v>
                </c:pt>
                <c:pt idx="13">
                  <c:v>9.7664384166567935</c:v>
                </c:pt>
                <c:pt idx="14">
                  <c:v>11.093961846682369</c:v>
                </c:pt>
                <c:pt idx="15">
                  <c:v>13.199522811817713</c:v>
                </c:pt>
                <c:pt idx="16">
                  <c:v>14.827592820531954</c:v>
                </c:pt>
                <c:pt idx="17">
                  <c:v>16.302808431497638</c:v>
                </c:pt>
                <c:pt idx="18">
                  <c:v>17.649447837654517</c:v>
                </c:pt>
                <c:pt idx="19">
                  <c:v>19.231767414858222</c:v>
                </c:pt>
                <c:pt idx="20">
                  <c:v>20.749238915542392</c:v>
                </c:pt>
              </c:numCache>
            </c:numRef>
          </c:val>
        </c:ser>
        <c:ser>
          <c:idx val="1"/>
          <c:order val="1"/>
          <c:tx>
            <c:strRef>
              <c:f>RefCO2vsRE!$D$147</c:f>
              <c:strCache>
                <c:ptCount val="1"/>
                <c:pt idx="0">
                  <c:v>Annualized Domestic TnD Inv.costs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RefCO2vsRE!$D$178:$D$198</c:f>
              <c:numCache>
                <c:formatCode>0.00</c:formatCode>
                <c:ptCount val="21"/>
                <c:pt idx="0">
                  <c:v>1.5590522945728729E-2</c:v>
                </c:pt>
                <c:pt idx="1">
                  <c:v>0.10480174060575448</c:v>
                </c:pt>
                <c:pt idx="2">
                  <c:v>0.30101484611337226</c:v>
                </c:pt>
                <c:pt idx="3">
                  <c:v>0.73540893443536837</c:v>
                </c:pt>
                <c:pt idx="4">
                  <c:v>1.1449766527937506</c:v>
                </c:pt>
                <c:pt idx="5">
                  <c:v>1.6254370359150976</c:v>
                </c:pt>
                <c:pt idx="6">
                  <c:v>2.1677817515469613</c:v>
                </c:pt>
                <c:pt idx="7">
                  <c:v>2.771530028433868</c:v>
                </c:pt>
                <c:pt idx="8">
                  <c:v>3.3657623401373047</c:v>
                </c:pt>
                <c:pt idx="9">
                  <c:v>4.0260823522566422</c:v>
                </c:pt>
                <c:pt idx="10">
                  <c:v>4.6649279009794906</c:v>
                </c:pt>
                <c:pt idx="11">
                  <c:v>5.2055662734282384</c:v>
                </c:pt>
                <c:pt idx="12">
                  <c:v>5.7607925288821562</c:v>
                </c:pt>
                <c:pt idx="13">
                  <c:v>6.3682567356725048</c:v>
                </c:pt>
                <c:pt idx="14">
                  <c:v>7.0042955542611027</c:v>
                </c:pt>
                <c:pt idx="15">
                  <c:v>7.4834865241595878</c:v>
                </c:pt>
                <c:pt idx="16">
                  <c:v>7.9765870419928593</c:v>
                </c:pt>
                <c:pt idx="17">
                  <c:v>8.4228417902407813</c:v>
                </c:pt>
                <c:pt idx="18">
                  <c:v>8.7330693451906978</c:v>
                </c:pt>
                <c:pt idx="19">
                  <c:v>9.0125324702323706</c:v>
                </c:pt>
                <c:pt idx="20">
                  <c:v>9.3041761474739992</c:v>
                </c:pt>
              </c:numCache>
            </c:numRef>
          </c:val>
        </c:ser>
        <c:ser>
          <c:idx val="2"/>
          <c:order val="2"/>
          <c:tx>
            <c:strRef>
              <c:f>RefCO2vsRE!$E$147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RefCO2vsRE!$E$178:$E$198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2.2229361959764833E-2</c:v>
                </c:pt>
                <c:pt idx="6">
                  <c:v>4.0309744259905196E-2</c:v>
                </c:pt>
                <c:pt idx="7">
                  <c:v>4.4358781647065797E-2</c:v>
                </c:pt>
                <c:pt idx="8">
                  <c:v>4.8652631756683794E-2</c:v>
                </c:pt>
                <c:pt idx="9">
                  <c:v>5.3169288950785494E-2</c:v>
                </c:pt>
                <c:pt idx="10">
                  <c:v>5.7126636179722357E-2</c:v>
                </c:pt>
                <c:pt idx="11">
                  <c:v>5.9052129502421002E-2</c:v>
                </c:pt>
                <c:pt idx="12">
                  <c:v>6.399056142435193E-2</c:v>
                </c:pt>
                <c:pt idx="13">
                  <c:v>7.3515335060634596E-2</c:v>
                </c:pt>
                <c:pt idx="14">
                  <c:v>7.8713250130338724E-2</c:v>
                </c:pt>
                <c:pt idx="15">
                  <c:v>8.4218327230092413E-2</c:v>
                </c:pt>
                <c:pt idx="16">
                  <c:v>9.0554117163353209E-2</c:v>
                </c:pt>
                <c:pt idx="17">
                  <c:v>9.6143549208672741E-2</c:v>
                </c:pt>
                <c:pt idx="18">
                  <c:v>0.10188151931031472</c:v>
                </c:pt>
                <c:pt idx="19">
                  <c:v>0.10562889607691919</c:v>
                </c:pt>
                <c:pt idx="20">
                  <c:v>0.11706265880742023</c:v>
                </c:pt>
              </c:numCache>
            </c:numRef>
          </c:val>
        </c:ser>
        <c:ser>
          <c:idx val="3"/>
          <c:order val="3"/>
          <c:tx>
            <c:strRef>
              <c:f>RefCO2vsRE!$F$147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RefCO2vsRE!$F$178:$F$198</c:f>
              <c:numCache>
                <c:formatCode>0.00</c:formatCode>
                <c:ptCount val="21"/>
                <c:pt idx="0">
                  <c:v>11.82579692</c:v>
                </c:pt>
                <c:pt idx="1">
                  <c:v>12.817321099999997</c:v>
                </c:pt>
                <c:pt idx="2">
                  <c:v>13.988654339999997</c:v>
                </c:pt>
                <c:pt idx="3">
                  <c:v>15.15507614</c:v>
                </c:pt>
                <c:pt idx="4">
                  <c:v>15.725907891999997</c:v>
                </c:pt>
                <c:pt idx="5">
                  <c:v>16.808003381999999</c:v>
                </c:pt>
                <c:pt idx="6">
                  <c:v>17.746581290000002</c:v>
                </c:pt>
                <c:pt idx="7">
                  <c:v>18.61336726</c:v>
                </c:pt>
                <c:pt idx="8">
                  <c:v>19.387699049999998</c:v>
                </c:pt>
                <c:pt idx="9">
                  <c:v>20.788427420000005</c:v>
                </c:pt>
                <c:pt idx="10">
                  <c:v>22.099312390000005</c:v>
                </c:pt>
                <c:pt idx="11">
                  <c:v>22.796114430000003</c:v>
                </c:pt>
                <c:pt idx="12">
                  <c:v>23.463903849999994</c:v>
                </c:pt>
                <c:pt idx="13">
                  <c:v>23.387754049999998</c:v>
                </c:pt>
                <c:pt idx="14">
                  <c:v>23.63565285</c:v>
                </c:pt>
                <c:pt idx="15">
                  <c:v>23.447105629999996</c:v>
                </c:pt>
                <c:pt idx="16">
                  <c:v>23.654191620000002</c:v>
                </c:pt>
                <c:pt idx="17">
                  <c:v>24.217860220000006</c:v>
                </c:pt>
                <c:pt idx="18">
                  <c:v>24.899613760000001</c:v>
                </c:pt>
                <c:pt idx="19">
                  <c:v>25.411837079999998</c:v>
                </c:pt>
                <c:pt idx="20">
                  <c:v>25.716259948000001</c:v>
                </c:pt>
              </c:numCache>
            </c:numRef>
          </c:val>
        </c:ser>
        <c:ser>
          <c:idx val="4"/>
          <c:order val="4"/>
          <c:tx>
            <c:strRef>
              <c:f>RefCO2vsRE!$G$147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RefCO2vsRE!$G$178:$G$198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RefCO2vsRE!$H$147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RefCO2vsRE!$H$178:$H$198</c:f>
              <c:numCache>
                <c:formatCode>0.00</c:formatCode>
                <c:ptCount val="21"/>
                <c:pt idx="0">
                  <c:v>7.5681178667663369</c:v>
                </c:pt>
                <c:pt idx="1">
                  <c:v>7.7876643718620597</c:v>
                </c:pt>
                <c:pt idx="2">
                  <c:v>7.9403635137671147</c:v>
                </c:pt>
                <c:pt idx="3">
                  <c:v>8.062033237191125</c:v>
                </c:pt>
                <c:pt idx="4">
                  <c:v>8.2011715616503391</c:v>
                </c:pt>
                <c:pt idx="5">
                  <c:v>8.3881907357261394</c:v>
                </c:pt>
                <c:pt idx="6">
                  <c:v>8.4698543334085468</c:v>
                </c:pt>
                <c:pt idx="7">
                  <c:v>8.559587906102184</c:v>
                </c:pt>
                <c:pt idx="8">
                  <c:v>8.632650977934258</c:v>
                </c:pt>
                <c:pt idx="9">
                  <c:v>8.7350763710848351</c:v>
                </c:pt>
                <c:pt idx="10">
                  <c:v>8.8104691521654477</c:v>
                </c:pt>
                <c:pt idx="11">
                  <c:v>8.9355936805698537</c:v>
                </c:pt>
                <c:pt idx="12">
                  <c:v>9.0634243862823975</c:v>
                </c:pt>
                <c:pt idx="13">
                  <c:v>9.4342355972600949</c:v>
                </c:pt>
                <c:pt idx="14">
                  <c:v>9.742026174996397</c:v>
                </c:pt>
                <c:pt idx="15">
                  <c:v>9.734249731083084</c:v>
                </c:pt>
                <c:pt idx="16">
                  <c:v>9.9040652575079378</c:v>
                </c:pt>
                <c:pt idx="17">
                  <c:v>10.030897389420215</c:v>
                </c:pt>
                <c:pt idx="18">
                  <c:v>10.115103065385968</c:v>
                </c:pt>
                <c:pt idx="19">
                  <c:v>10.218938278113354</c:v>
                </c:pt>
                <c:pt idx="20">
                  <c:v>9.9634733535717981</c:v>
                </c:pt>
              </c:numCache>
            </c:numRef>
          </c:val>
        </c:ser>
        <c:ser>
          <c:idx val="6"/>
          <c:order val="6"/>
          <c:tx>
            <c:strRef>
              <c:f>RefCO2vsRE!$I$147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RefCO2vsRE!$A$178:$B$198</c:f>
              <c:multiLvlStrCache>
                <c:ptCount val="2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</c:lvl>
                <c:lvl>
                  <c:pt idx="0">
                    <c:v>Renewable</c:v>
                  </c:pt>
                </c:lvl>
              </c:multiLvlStrCache>
            </c:multiLvlStrRef>
          </c:cat>
          <c:val>
            <c:numRef>
              <c:f>RefCO2vsRE!$I$178:$I$198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-1.4822297186276501E-5</c:v>
                </c:pt>
                <c:pt idx="5">
                  <c:v>-2.0997819321956464E-3</c:v>
                </c:pt>
                <c:pt idx="6">
                  <c:v>-4.6130883766268369E-3</c:v>
                </c:pt>
                <c:pt idx="7">
                  <c:v>-5.8253685868578939E-4</c:v>
                </c:pt>
                <c:pt idx="8">
                  <c:v>-4.6943784915550449E-3</c:v>
                </c:pt>
                <c:pt idx="9">
                  <c:v>-3.9758754813427862E-3</c:v>
                </c:pt>
                <c:pt idx="10">
                  <c:v>-3.14021351875984E-2</c:v>
                </c:pt>
                <c:pt idx="11">
                  <c:v>-0.13444705154159906</c:v>
                </c:pt>
                <c:pt idx="12">
                  <c:v>-0.24167420221280975</c:v>
                </c:pt>
                <c:pt idx="13">
                  <c:v>-0.44800701835861456</c:v>
                </c:pt>
                <c:pt idx="14">
                  <c:v>-0.49280772019447516</c:v>
                </c:pt>
                <c:pt idx="15">
                  <c:v>-0.54056487591908942</c:v>
                </c:pt>
                <c:pt idx="16">
                  <c:v>-0.60801938533228794</c:v>
                </c:pt>
                <c:pt idx="17">
                  <c:v>-0.68054146443161567</c:v>
                </c:pt>
                <c:pt idx="18">
                  <c:v>-0.72672375227075181</c:v>
                </c:pt>
                <c:pt idx="19">
                  <c:v>-0.79731223519499539</c:v>
                </c:pt>
                <c:pt idx="20">
                  <c:v>-0.87543717891551864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8534272"/>
        <c:axId val="48535808"/>
      </c:barChart>
      <c:catAx>
        <c:axId val="485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8535808"/>
        <c:crosses val="autoZero"/>
        <c:auto val="1"/>
        <c:lblAlgn val="ctr"/>
        <c:lblOffset val="100"/>
        <c:noMultiLvlLbl val="0"/>
      </c:catAx>
      <c:valAx>
        <c:axId val="48535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8534272"/>
        <c:crosses val="autoZero"/>
        <c:crossBetween val="between"/>
      </c:valAx>
    </c:plotArea>
    <c:legend>
      <c:legendPos val="b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5299276027996499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RefCO2vsRE!$Z$147</c:f>
              <c:strCache>
                <c:ptCount val="1"/>
                <c:pt idx="0">
                  <c:v>High Cost</c:v>
                </c:pt>
              </c:strCache>
            </c:strRef>
          </c:tx>
          <c:marker>
            <c:symbol val="none"/>
          </c:marker>
          <c:xVal>
            <c:numRef>
              <c:f>RefCO2vsRE!$Y$149:$Y$169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RefCO2vsRE!$Z$149:$Z$169</c:f>
              <c:numCache>
                <c:formatCode>0</c:formatCode>
                <c:ptCount val="21"/>
                <c:pt idx="0">
                  <c:v>69.747763296759089</c:v>
                </c:pt>
                <c:pt idx="1">
                  <c:v>72.069572501392912</c:v>
                </c:pt>
                <c:pt idx="2">
                  <c:v>74.910931923328363</c:v>
                </c:pt>
                <c:pt idx="3">
                  <c:v>78.960794107978614</c:v>
                </c:pt>
                <c:pt idx="4">
                  <c:v>83.098515835063949</c:v>
                </c:pt>
                <c:pt idx="5">
                  <c:v>87.610026539560252</c:v>
                </c:pt>
                <c:pt idx="6">
                  <c:v>91.162243713637451</c:v>
                </c:pt>
                <c:pt idx="7">
                  <c:v>93.954616282049955</c:v>
                </c:pt>
                <c:pt idx="8">
                  <c:v>95.815299848064896</c:v>
                </c:pt>
                <c:pt idx="9">
                  <c:v>99.098654214391672</c:v>
                </c:pt>
                <c:pt idx="10">
                  <c:v>101.73754249900799</c:v>
                </c:pt>
                <c:pt idx="11">
                  <c:v>104.72369478219335</c:v>
                </c:pt>
                <c:pt idx="12">
                  <c:v>107.24227051743597</c:v>
                </c:pt>
                <c:pt idx="13">
                  <c:v>109.79927956717999</c:v>
                </c:pt>
                <c:pt idx="14">
                  <c:v>112.69905685140907</c:v>
                </c:pt>
                <c:pt idx="15">
                  <c:v>115.51145051471509</c:v>
                </c:pt>
                <c:pt idx="16">
                  <c:v>117.93915389810137</c:v>
                </c:pt>
                <c:pt idx="17">
                  <c:v>120.30096300483355</c:v>
                </c:pt>
                <c:pt idx="18">
                  <c:v>122.399585815501</c:v>
                </c:pt>
                <c:pt idx="19">
                  <c:v>124.37101747365035</c:v>
                </c:pt>
                <c:pt idx="20">
                  <c:v>125.27077767432729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RefCO2vsRE!$AA$147</c:f>
              <c:strCache>
                <c:ptCount val="1"/>
                <c:pt idx="0">
                  <c:v>Promotion</c:v>
                </c:pt>
              </c:strCache>
            </c:strRef>
          </c:tx>
          <c:marker>
            <c:symbol val="none"/>
          </c:marker>
          <c:xVal>
            <c:numRef>
              <c:f>RefCO2vsRE!$Y$149:$Y$169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RefCO2vsRE!$AA$149:$AA$169</c:f>
              <c:numCache>
                <c:formatCode>0</c:formatCode>
                <c:ptCount val="21"/>
                <c:pt idx="0">
                  <c:v>69.747763800111983</c:v>
                </c:pt>
                <c:pt idx="1">
                  <c:v>72.113707404558824</c:v>
                </c:pt>
                <c:pt idx="2">
                  <c:v>75.116286705648946</c:v>
                </c:pt>
                <c:pt idx="3">
                  <c:v>78.935878779118354</c:v>
                </c:pt>
                <c:pt idx="4">
                  <c:v>82.975758070822991</c:v>
                </c:pt>
                <c:pt idx="5">
                  <c:v>87.35796983504143</c:v>
                </c:pt>
                <c:pt idx="6">
                  <c:v>90.819251672057476</c:v>
                </c:pt>
                <c:pt idx="7">
                  <c:v>93.654761203942954</c:v>
                </c:pt>
                <c:pt idx="8">
                  <c:v>95.445258948988794</c:v>
                </c:pt>
                <c:pt idx="9">
                  <c:v>98.692420174596791</c:v>
                </c:pt>
                <c:pt idx="10">
                  <c:v>101.42640731153138</c:v>
                </c:pt>
                <c:pt idx="11">
                  <c:v>102.50925373180037</c:v>
                </c:pt>
                <c:pt idx="12">
                  <c:v>103.90844929585721</c:v>
                </c:pt>
                <c:pt idx="13">
                  <c:v>105.98486560000401</c:v>
                </c:pt>
                <c:pt idx="14">
                  <c:v>108.01443519151849</c:v>
                </c:pt>
                <c:pt idx="15">
                  <c:v>109.1082567481219</c:v>
                </c:pt>
                <c:pt idx="16">
                  <c:v>110.291962321884</c:v>
                </c:pt>
                <c:pt idx="17">
                  <c:v>111.74712852019894</c:v>
                </c:pt>
                <c:pt idx="18">
                  <c:v>112.80284297131514</c:v>
                </c:pt>
                <c:pt idx="19">
                  <c:v>113.73545681708036</c:v>
                </c:pt>
                <c:pt idx="20">
                  <c:v>114.01587639356417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RefCO2vsRE!$AB$147</c:f>
              <c:strCache>
                <c:ptCount val="1"/>
                <c:pt idx="0">
                  <c:v>No Inga</c:v>
                </c:pt>
              </c:strCache>
            </c:strRef>
          </c:tx>
          <c:marker>
            <c:symbol val="none"/>
          </c:marker>
          <c:xVal>
            <c:numRef>
              <c:f>RefCO2vsRE!$Y$149:$Y$169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RefCO2vsRE!$AB$149:$AB$169</c:f>
              <c:numCache>
                <c:formatCode>0</c:formatCode>
                <c:ptCount val="21"/>
                <c:pt idx="0">
                  <c:v>69.747763800111983</c:v>
                </c:pt>
                <c:pt idx="1">
                  <c:v>72.153224550403863</c:v>
                </c:pt>
                <c:pt idx="2">
                  <c:v>75.090254030267843</c:v>
                </c:pt>
                <c:pt idx="3">
                  <c:v>78.946895756206615</c:v>
                </c:pt>
                <c:pt idx="4">
                  <c:v>82.960122217059805</c:v>
                </c:pt>
                <c:pt idx="5">
                  <c:v>87.342746102568057</c:v>
                </c:pt>
                <c:pt idx="6">
                  <c:v>90.785621729502211</c:v>
                </c:pt>
                <c:pt idx="7">
                  <c:v>93.620582759457989</c:v>
                </c:pt>
                <c:pt idx="8">
                  <c:v>96.031846573377138</c:v>
                </c:pt>
                <c:pt idx="9">
                  <c:v>100.54336631384005</c:v>
                </c:pt>
                <c:pt idx="10">
                  <c:v>103.54499459741737</c:v>
                </c:pt>
                <c:pt idx="11">
                  <c:v>106.48626819468316</c:v>
                </c:pt>
                <c:pt idx="12">
                  <c:v>108.61174461912515</c:v>
                </c:pt>
                <c:pt idx="13">
                  <c:v>111.05201295933863</c:v>
                </c:pt>
                <c:pt idx="14">
                  <c:v>113.44929476013266</c:v>
                </c:pt>
                <c:pt idx="15">
                  <c:v>114.65450316390644</c:v>
                </c:pt>
                <c:pt idx="16">
                  <c:v>115.6476631297312</c:v>
                </c:pt>
                <c:pt idx="17">
                  <c:v>116.97275711883503</c:v>
                </c:pt>
                <c:pt idx="18">
                  <c:v>118.18747695563266</c:v>
                </c:pt>
                <c:pt idx="19">
                  <c:v>119.2656981574475</c:v>
                </c:pt>
                <c:pt idx="20">
                  <c:v>119.16554109095864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RefCO2vsRE!$AC$147</c:f>
              <c:strCache>
                <c:ptCount val="1"/>
                <c:pt idx="0">
                  <c:v>No Carbon Finance</c:v>
                </c:pt>
              </c:strCache>
            </c:strRef>
          </c:tx>
          <c:marker>
            <c:symbol val="none"/>
          </c:marker>
          <c:xVal>
            <c:numRef>
              <c:f>RefCO2vsRE!$Y$149:$Y$169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xVal>
          <c:yVal>
            <c:numRef>
              <c:f>RefCO2vsRE!$AC$149:$AC$169</c:f>
              <c:numCache>
                <c:formatCode>0</c:formatCode>
                <c:ptCount val="21"/>
                <c:pt idx="0">
                  <c:v>69.748622884965627</c:v>
                </c:pt>
                <c:pt idx="1">
                  <c:v>72.062364072414752</c:v>
                </c:pt>
                <c:pt idx="2">
                  <c:v>74.922875707064975</c:v>
                </c:pt>
                <c:pt idx="3">
                  <c:v>78.919836417188705</c:v>
                </c:pt>
                <c:pt idx="4">
                  <c:v>82.969133159712584</c:v>
                </c:pt>
                <c:pt idx="5">
                  <c:v>87.369380852690696</c:v>
                </c:pt>
                <c:pt idx="6">
                  <c:v>90.880656123343002</c:v>
                </c:pt>
                <c:pt idx="7">
                  <c:v>93.612526359562082</c:v>
                </c:pt>
                <c:pt idx="8">
                  <c:v>95.478697066657986</c:v>
                </c:pt>
                <c:pt idx="9">
                  <c:v>97.914442862582817</c:v>
                </c:pt>
                <c:pt idx="10">
                  <c:v>101.31851445097044</c:v>
                </c:pt>
                <c:pt idx="11">
                  <c:v>104.14439652679586</c:v>
                </c:pt>
                <c:pt idx="12">
                  <c:v>106.68612802355615</c:v>
                </c:pt>
                <c:pt idx="13">
                  <c:v>108.70734082968774</c:v>
                </c:pt>
                <c:pt idx="14">
                  <c:v>110.6602593683356</c:v>
                </c:pt>
                <c:pt idx="15">
                  <c:v>111.67740768065863</c:v>
                </c:pt>
                <c:pt idx="16">
                  <c:v>113.23464137079304</c:v>
                </c:pt>
                <c:pt idx="17">
                  <c:v>114.97232925493897</c:v>
                </c:pt>
                <c:pt idx="18">
                  <c:v>116.66002843440356</c:v>
                </c:pt>
                <c:pt idx="19">
                  <c:v>117.7637216895517</c:v>
                </c:pt>
                <c:pt idx="20">
                  <c:v>117.79947090503008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87328"/>
        <c:axId val="58788864"/>
      </c:scatterChart>
      <c:valAx>
        <c:axId val="58787328"/>
        <c:scaling>
          <c:orientation val="minMax"/>
          <c:max val="203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crossAx val="58788864"/>
        <c:crosses val="autoZero"/>
        <c:crossBetween val="midCat"/>
      </c:valAx>
      <c:valAx>
        <c:axId val="58788864"/>
        <c:scaling>
          <c:orientation val="minMax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878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REvsREnoGInga!$C$10:$C$52</c:f>
              <c:numCache>
                <c:formatCode>_(* #,##0_);_(* \(#,##0\);_(* "-"??_);_(@_)</c:formatCode>
                <c:ptCount val="43"/>
                <c:pt idx="0">
                  <c:v>263.46383280000003</c:v>
                </c:pt>
                <c:pt idx="1">
                  <c:v>270.22374960000002</c:v>
                </c:pt>
                <c:pt idx="2">
                  <c:v>278.8768776</c:v>
                </c:pt>
                <c:pt idx="3">
                  <c:v>287.86595159999996</c:v>
                </c:pt>
                <c:pt idx="4">
                  <c:v>294.55044479999992</c:v>
                </c:pt>
                <c:pt idx="5">
                  <c:v>302.75558639999997</c:v>
                </c:pt>
                <c:pt idx="6">
                  <c:v>322.46181960000001</c:v>
                </c:pt>
                <c:pt idx="7">
                  <c:v>329.61287040000002</c:v>
                </c:pt>
                <c:pt idx="8">
                  <c:v>332.88788400000004</c:v>
                </c:pt>
                <c:pt idx="9">
                  <c:v>337.98208679999993</c:v>
                </c:pt>
                <c:pt idx="10">
                  <c:v>341.06595719999996</c:v>
                </c:pt>
                <c:pt idx="11">
                  <c:v>341.097756</c:v>
                </c:pt>
                <c:pt idx="12">
                  <c:v>341.30983559999999</c:v>
                </c:pt>
                <c:pt idx="13">
                  <c:v>331.45483559999997</c:v>
                </c:pt>
                <c:pt idx="14">
                  <c:v>325.49216639999997</c:v>
                </c:pt>
                <c:pt idx="15">
                  <c:v>314.19859919999999</c:v>
                </c:pt>
                <c:pt idx="16">
                  <c:v>314.16662519999994</c:v>
                </c:pt>
                <c:pt idx="17">
                  <c:v>313.29001199999999</c:v>
                </c:pt>
                <c:pt idx="18">
                  <c:v>314.11266359999996</c:v>
                </c:pt>
                <c:pt idx="19">
                  <c:v>314.11537919999995</c:v>
                </c:pt>
                <c:pt idx="20">
                  <c:v>312.40875599999998</c:v>
                </c:pt>
                <c:pt idx="22">
                  <c:v>263.46383280000003</c:v>
                </c:pt>
                <c:pt idx="23">
                  <c:v>270.19799519999998</c:v>
                </c:pt>
                <c:pt idx="24">
                  <c:v>278.86119719999999</c:v>
                </c:pt>
                <c:pt idx="25">
                  <c:v>287.84510280000001</c:v>
                </c:pt>
                <c:pt idx="26">
                  <c:v>294.5090975999999</c:v>
                </c:pt>
                <c:pt idx="27">
                  <c:v>302.71721760000003</c:v>
                </c:pt>
                <c:pt idx="28">
                  <c:v>322.31447639999999</c:v>
                </c:pt>
                <c:pt idx="29">
                  <c:v>329.45063519999997</c:v>
                </c:pt>
                <c:pt idx="30">
                  <c:v>333.2770908</c:v>
                </c:pt>
                <c:pt idx="31">
                  <c:v>340.10822639999998</c:v>
                </c:pt>
                <c:pt idx="32">
                  <c:v>344.30382839999993</c:v>
                </c:pt>
                <c:pt idx="33">
                  <c:v>344.55191159999993</c:v>
                </c:pt>
                <c:pt idx="34">
                  <c:v>344.59939079999992</c:v>
                </c:pt>
                <c:pt idx="35">
                  <c:v>334.74439079999996</c:v>
                </c:pt>
                <c:pt idx="36">
                  <c:v>328.78750319999995</c:v>
                </c:pt>
                <c:pt idx="37">
                  <c:v>317.4980531999999</c:v>
                </c:pt>
                <c:pt idx="38">
                  <c:v>317.48815439999993</c:v>
                </c:pt>
                <c:pt idx="39">
                  <c:v>316.20586559999998</c:v>
                </c:pt>
                <c:pt idx="40">
                  <c:v>316.8612887999999</c:v>
                </c:pt>
                <c:pt idx="41">
                  <c:v>316.54689239999993</c:v>
                </c:pt>
                <c:pt idx="42">
                  <c:v>315.89295839999994</c:v>
                </c:pt>
              </c:numCache>
            </c:numRef>
          </c:val>
        </c:ser>
        <c:ser>
          <c:idx val="1"/>
          <c:order val="1"/>
          <c:tx>
            <c:strRef>
              <c:f>REvsREnoGInga!$D$9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REvsREnoGInga!$D$10:$D$52</c:f>
              <c:numCache>
                <c:formatCode>_(* #,##0_);_(* \(#,##0\);_(* "-"??_);_(@_)</c:formatCode>
                <c:ptCount val="43"/>
                <c:pt idx="0">
                  <c:v>2.4251184000000001</c:v>
                </c:pt>
                <c:pt idx="1">
                  <c:v>2.4512231999999994</c:v>
                </c:pt>
                <c:pt idx="2">
                  <c:v>2.4054960000000003</c:v>
                </c:pt>
                <c:pt idx="3">
                  <c:v>2.4478067999999995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2.4251184000000001</c:v>
                </c:pt>
                <c:pt idx="23">
                  <c:v>2.4512231999999994</c:v>
                </c:pt>
                <c:pt idx="24">
                  <c:v>2.4072480000000001</c:v>
                </c:pt>
                <c:pt idx="25">
                  <c:v>2.3566152000000002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1.1475600000000001E-2</c:v>
                </c:pt>
              </c:numCache>
            </c:numRef>
          </c:val>
        </c:ser>
        <c:ser>
          <c:idx val="2"/>
          <c:order val="2"/>
          <c:tx>
            <c:strRef>
              <c:f>REvsREnoGInga!$E$9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REvsREnoGInga!$E$10:$E$52</c:f>
              <c:numCache>
                <c:formatCode>_(* #,##0_);_(* \(#,##0\);_(* "-"??_);_(@_)</c:formatCode>
                <c:ptCount val="43"/>
                <c:pt idx="0">
                  <c:v>4.3223592000000002</c:v>
                </c:pt>
                <c:pt idx="1">
                  <c:v>4.6586556000000003</c:v>
                </c:pt>
                <c:pt idx="2">
                  <c:v>5.2363776</c:v>
                </c:pt>
                <c:pt idx="3">
                  <c:v>5.9918399999999998</c:v>
                </c:pt>
                <c:pt idx="4">
                  <c:v>8.1900744000000003</c:v>
                </c:pt>
                <c:pt idx="5">
                  <c:v>9.3171359999999961</c:v>
                </c:pt>
                <c:pt idx="6">
                  <c:v>2.1126492000000003</c:v>
                </c:pt>
                <c:pt idx="7">
                  <c:v>2.1089699999999998</c:v>
                </c:pt>
                <c:pt idx="8">
                  <c:v>2.1848315999999999</c:v>
                </c:pt>
                <c:pt idx="9">
                  <c:v>8.1338352</c:v>
                </c:pt>
                <c:pt idx="10">
                  <c:v>11.942595599999997</c:v>
                </c:pt>
                <c:pt idx="11">
                  <c:v>11.942595599999997</c:v>
                </c:pt>
                <c:pt idx="12">
                  <c:v>11.942595599999997</c:v>
                </c:pt>
                <c:pt idx="13">
                  <c:v>11.942595599999997</c:v>
                </c:pt>
                <c:pt idx="14">
                  <c:v>11.942595599999997</c:v>
                </c:pt>
                <c:pt idx="15">
                  <c:v>12.729593999999997</c:v>
                </c:pt>
                <c:pt idx="16">
                  <c:v>10.249550399999999</c:v>
                </c:pt>
                <c:pt idx="17">
                  <c:v>10.323747599999997</c:v>
                </c:pt>
                <c:pt idx="18">
                  <c:v>10.192084799999998</c:v>
                </c:pt>
                <c:pt idx="19">
                  <c:v>8.311838400000001</c:v>
                </c:pt>
                <c:pt idx="20">
                  <c:v>6.4939632000000005</c:v>
                </c:pt>
                <c:pt idx="22">
                  <c:v>4.3223592000000002</c:v>
                </c:pt>
                <c:pt idx="23">
                  <c:v>4.6586556000000003</c:v>
                </c:pt>
                <c:pt idx="24">
                  <c:v>5.2363776</c:v>
                </c:pt>
                <c:pt idx="25">
                  <c:v>5.9918399999999998</c:v>
                </c:pt>
                <c:pt idx="26">
                  <c:v>8.0740044000000015</c:v>
                </c:pt>
                <c:pt idx="27">
                  <c:v>9.2010659999999973</c:v>
                </c:pt>
                <c:pt idx="28">
                  <c:v>2.0781347999999999</c:v>
                </c:pt>
                <c:pt idx="29">
                  <c:v>2.0744555999999998</c:v>
                </c:pt>
                <c:pt idx="30">
                  <c:v>5.6184887999999997</c:v>
                </c:pt>
                <c:pt idx="31">
                  <c:v>14.080561199999998</c:v>
                </c:pt>
                <c:pt idx="32">
                  <c:v>17.2391544</c:v>
                </c:pt>
                <c:pt idx="33">
                  <c:v>23.049750000000003</c:v>
                </c:pt>
                <c:pt idx="34">
                  <c:v>23.049750000000003</c:v>
                </c:pt>
                <c:pt idx="35">
                  <c:v>23.049750000000003</c:v>
                </c:pt>
                <c:pt idx="36">
                  <c:v>23.072701200000004</c:v>
                </c:pt>
                <c:pt idx="37">
                  <c:v>23.970513600000007</c:v>
                </c:pt>
                <c:pt idx="38">
                  <c:v>21.357843599999999</c:v>
                </c:pt>
                <c:pt idx="39">
                  <c:v>21.411542400000002</c:v>
                </c:pt>
                <c:pt idx="40">
                  <c:v>21.4321284</c:v>
                </c:pt>
                <c:pt idx="41">
                  <c:v>21.4297632</c:v>
                </c:pt>
                <c:pt idx="42">
                  <c:v>12.900414</c:v>
                </c:pt>
              </c:numCache>
            </c:numRef>
          </c:val>
        </c:ser>
        <c:ser>
          <c:idx val="3"/>
          <c:order val="3"/>
          <c:tx>
            <c:strRef>
              <c:f>REvsREnoGInga!$F$9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REvsREnoGInga!$F$10:$F$52</c:f>
              <c:numCache>
                <c:formatCode>_(* #,##0_);_(* \(#,##0\);_(* "-"??_);_(@_)</c:formatCode>
                <c:ptCount val="43"/>
                <c:pt idx="0">
                  <c:v>12.783818399999998</c:v>
                </c:pt>
                <c:pt idx="1">
                  <c:v>12.783818399999998</c:v>
                </c:pt>
                <c:pt idx="2">
                  <c:v>12.783818399999998</c:v>
                </c:pt>
                <c:pt idx="3">
                  <c:v>12.783818399999998</c:v>
                </c:pt>
                <c:pt idx="4">
                  <c:v>12.783818399999998</c:v>
                </c:pt>
                <c:pt idx="5">
                  <c:v>12.783818399999998</c:v>
                </c:pt>
                <c:pt idx="6">
                  <c:v>12.783818399999998</c:v>
                </c:pt>
                <c:pt idx="7">
                  <c:v>12.783818399999998</c:v>
                </c:pt>
                <c:pt idx="8">
                  <c:v>12.783818399999998</c:v>
                </c:pt>
                <c:pt idx="9">
                  <c:v>12.783818399999998</c:v>
                </c:pt>
                <c:pt idx="10">
                  <c:v>12.783818399999998</c:v>
                </c:pt>
                <c:pt idx="11">
                  <c:v>12.783818399999998</c:v>
                </c:pt>
                <c:pt idx="12">
                  <c:v>12.783818399999998</c:v>
                </c:pt>
                <c:pt idx="13">
                  <c:v>12.783818399999998</c:v>
                </c:pt>
                <c:pt idx="14">
                  <c:v>12.783818399999998</c:v>
                </c:pt>
                <c:pt idx="15">
                  <c:v>16.521360000000001</c:v>
                </c:pt>
                <c:pt idx="16">
                  <c:v>16.521360000000001</c:v>
                </c:pt>
                <c:pt idx="17">
                  <c:v>16.521360000000001</c:v>
                </c:pt>
                <c:pt idx="18">
                  <c:v>16.521360000000001</c:v>
                </c:pt>
                <c:pt idx="19">
                  <c:v>16.521360000000001</c:v>
                </c:pt>
                <c:pt idx="20">
                  <c:v>16.521360000000001</c:v>
                </c:pt>
                <c:pt idx="22">
                  <c:v>12.783818399999998</c:v>
                </c:pt>
                <c:pt idx="23">
                  <c:v>12.783818399999998</c:v>
                </c:pt>
                <c:pt idx="24">
                  <c:v>12.783818399999998</c:v>
                </c:pt>
                <c:pt idx="25">
                  <c:v>12.783818399999998</c:v>
                </c:pt>
                <c:pt idx="26">
                  <c:v>12.783818399999998</c:v>
                </c:pt>
                <c:pt idx="27">
                  <c:v>12.783818399999998</c:v>
                </c:pt>
                <c:pt idx="28">
                  <c:v>12.783818399999998</c:v>
                </c:pt>
                <c:pt idx="29">
                  <c:v>12.783818399999998</c:v>
                </c:pt>
                <c:pt idx="30">
                  <c:v>12.783818399999998</c:v>
                </c:pt>
                <c:pt idx="31">
                  <c:v>12.783818399999998</c:v>
                </c:pt>
                <c:pt idx="32">
                  <c:v>12.783818399999998</c:v>
                </c:pt>
                <c:pt idx="33">
                  <c:v>12.783818399999998</c:v>
                </c:pt>
                <c:pt idx="34">
                  <c:v>12.783818399999998</c:v>
                </c:pt>
                <c:pt idx="35">
                  <c:v>12.783818399999998</c:v>
                </c:pt>
                <c:pt idx="36">
                  <c:v>12.783818399999998</c:v>
                </c:pt>
                <c:pt idx="37">
                  <c:v>22.828822799999998</c:v>
                </c:pt>
                <c:pt idx="38">
                  <c:v>22.828822799999998</c:v>
                </c:pt>
                <c:pt idx="39">
                  <c:v>22.828822799999998</c:v>
                </c:pt>
                <c:pt idx="40">
                  <c:v>22.828822799999998</c:v>
                </c:pt>
                <c:pt idx="41">
                  <c:v>22.828822799999998</c:v>
                </c:pt>
                <c:pt idx="42">
                  <c:v>26.9170272</c:v>
                </c:pt>
              </c:numCache>
            </c:numRef>
          </c:val>
        </c:ser>
        <c:ser>
          <c:idx val="4"/>
          <c:order val="4"/>
          <c:tx>
            <c:strRef>
              <c:f>REvsREnoGInga!$G$9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REvsREnoGInga!$G$10:$G$52</c:f>
              <c:numCache>
                <c:formatCode>_(* #,##0_);_(* \(#,##0\);_(* "-"??_);_(@_)</c:formatCode>
                <c:ptCount val="43"/>
                <c:pt idx="0">
                  <c:v>36.887834399999996</c:v>
                </c:pt>
                <c:pt idx="1">
                  <c:v>39.33310079999999</c:v>
                </c:pt>
                <c:pt idx="2">
                  <c:v>40.774558800000001</c:v>
                </c:pt>
                <c:pt idx="3">
                  <c:v>41.908715999999984</c:v>
                </c:pt>
                <c:pt idx="4">
                  <c:v>43.793342399999986</c:v>
                </c:pt>
                <c:pt idx="5">
                  <c:v>44.676262799999996</c:v>
                </c:pt>
                <c:pt idx="6">
                  <c:v>49.024288800000001</c:v>
                </c:pt>
                <c:pt idx="7">
                  <c:v>54.699980400000008</c:v>
                </c:pt>
                <c:pt idx="8">
                  <c:v>65.283024000000012</c:v>
                </c:pt>
                <c:pt idx="9">
                  <c:v>71.154939599999992</c:v>
                </c:pt>
                <c:pt idx="10">
                  <c:v>79.802636400000011</c:v>
                </c:pt>
                <c:pt idx="11">
                  <c:v>88.521114000000026</c:v>
                </c:pt>
                <c:pt idx="12">
                  <c:v>96.689288400000009</c:v>
                </c:pt>
                <c:pt idx="13">
                  <c:v>102.59186399999997</c:v>
                </c:pt>
                <c:pt idx="14">
                  <c:v>108.56162879999998</c:v>
                </c:pt>
                <c:pt idx="15">
                  <c:v>112.8912588</c:v>
                </c:pt>
                <c:pt idx="16">
                  <c:v>117.68867280000001</c:v>
                </c:pt>
                <c:pt idx="17">
                  <c:v>122.73154199999999</c:v>
                </c:pt>
                <c:pt idx="18">
                  <c:v>128.1667716</c:v>
                </c:pt>
                <c:pt idx="19">
                  <c:v>133.37494199999998</c:v>
                </c:pt>
                <c:pt idx="20">
                  <c:v>139.16863079999999</c:v>
                </c:pt>
                <c:pt idx="22">
                  <c:v>36.887921999999996</c:v>
                </c:pt>
                <c:pt idx="23">
                  <c:v>39.332925599999996</c:v>
                </c:pt>
                <c:pt idx="24">
                  <c:v>40.774471200000001</c:v>
                </c:pt>
                <c:pt idx="25">
                  <c:v>41.908891199999992</c:v>
                </c:pt>
                <c:pt idx="26">
                  <c:v>43.793254799999985</c:v>
                </c:pt>
                <c:pt idx="27">
                  <c:v>44.676262799999996</c:v>
                </c:pt>
                <c:pt idx="28">
                  <c:v>49.053809999999991</c:v>
                </c:pt>
                <c:pt idx="29">
                  <c:v>54.657231599999996</c:v>
                </c:pt>
                <c:pt idx="30">
                  <c:v>61.185621600000005</c:v>
                </c:pt>
                <c:pt idx="31">
                  <c:v>62.754888000000008</c:v>
                </c:pt>
                <c:pt idx="32">
                  <c:v>69.063314399999996</c:v>
                </c:pt>
                <c:pt idx="33">
                  <c:v>70.340084399999995</c:v>
                </c:pt>
                <c:pt idx="34">
                  <c:v>72.075528000000006</c:v>
                </c:pt>
                <c:pt idx="35">
                  <c:v>74.706331200000008</c:v>
                </c:pt>
                <c:pt idx="36">
                  <c:v>76.111172400000015</c:v>
                </c:pt>
                <c:pt idx="37">
                  <c:v>80.983834800000025</c:v>
                </c:pt>
                <c:pt idx="38">
                  <c:v>86.349072000000007</c:v>
                </c:pt>
                <c:pt idx="39">
                  <c:v>90.190332000000012</c:v>
                </c:pt>
                <c:pt idx="40">
                  <c:v>90.638668800000033</c:v>
                </c:pt>
                <c:pt idx="41">
                  <c:v>91.454049600000019</c:v>
                </c:pt>
                <c:pt idx="42">
                  <c:v>92.320150800000008</c:v>
                </c:pt>
              </c:numCache>
            </c:numRef>
          </c:val>
        </c:ser>
        <c:ser>
          <c:idx val="5"/>
          <c:order val="5"/>
          <c:tx>
            <c:strRef>
              <c:f>REvsREnoGInga!$H$9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REvsREnoGInga!$H$10:$H$52</c:f>
              <c:numCache>
                <c:formatCode>_(* #,##0_);_(* \(#,##0\);_(* "-"??_);_(@_)</c:formatCode>
                <c:ptCount val="43"/>
                <c:pt idx="0">
                  <c:v>1.5873995999999997</c:v>
                </c:pt>
                <c:pt idx="1">
                  <c:v>2.1524195999999995</c:v>
                </c:pt>
                <c:pt idx="2">
                  <c:v>2.5212155999999997</c:v>
                </c:pt>
                <c:pt idx="3">
                  <c:v>2.5630883999999998</c:v>
                </c:pt>
                <c:pt idx="4">
                  <c:v>2.5630883999999998</c:v>
                </c:pt>
                <c:pt idx="5">
                  <c:v>3.1324883999999997</c:v>
                </c:pt>
                <c:pt idx="6">
                  <c:v>3.1324883999999997</c:v>
                </c:pt>
                <c:pt idx="7">
                  <c:v>3.1644623999999997</c:v>
                </c:pt>
                <c:pt idx="8">
                  <c:v>3.1833839999999998</c:v>
                </c:pt>
                <c:pt idx="9">
                  <c:v>3.4256855999999996</c:v>
                </c:pt>
                <c:pt idx="10">
                  <c:v>3.4346207999999998</c:v>
                </c:pt>
                <c:pt idx="11">
                  <c:v>4.6932575999999999</c:v>
                </c:pt>
                <c:pt idx="12">
                  <c:v>5.8087560000000007</c:v>
                </c:pt>
                <c:pt idx="13">
                  <c:v>7.3335215999999992</c:v>
                </c:pt>
                <c:pt idx="14">
                  <c:v>7.3335215999999992</c:v>
                </c:pt>
                <c:pt idx="15">
                  <c:v>7.3335215999999992</c:v>
                </c:pt>
                <c:pt idx="16">
                  <c:v>8.3399579999999993</c:v>
                </c:pt>
                <c:pt idx="17">
                  <c:v>8.4176591999999992</c:v>
                </c:pt>
                <c:pt idx="18">
                  <c:v>9.0350639999999984</c:v>
                </c:pt>
                <c:pt idx="19">
                  <c:v>9.7518072</c:v>
                </c:pt>
                <c:pt idx="20">
                  <c:v>10.189193999999997</c:v>
                </c:pt>
                <c:pt idx="22">
                  <c:v>1.5873995999999997</c:v>
                </c:pt>
                <c:pt idx="23">
                  <c:v>2.1524195999999995</c:v>
                </c:pt>
                <c:pt idx="24">
                  <c:v>2.5212155999999997</c:v>
                </c:pt>
                <c:pt idx="25">
                  <c:v>2.5630883999999998</c:v>
                </c:pt>
                <c:pt idx="26">
                  <c:v>2.5630883999999998</c:v>
                </c:pt>
                <c:pt idx="27">
                  <c:v>3.1324883999999997</c:v>
                </c:pt>
                <c:pt idx="28">
                  <c:v>3.1324883999999997</c:v>
                </c:pt>
                <c:pt idx="29">
                  <c:v>3.1644623999999997</c:v>
                </c:pt>
                <c:pt idx="30">
                  <c:v>3.1819823999999999</c:v>
                </c:pt>
                <c:pt idx="31">
                  <c:v>3.4009823999999997</c:v>
                </c:pt>
                <c:pt idx="32">
                  <c:v>3.9275460000000004</c:v>
                </c:pt>
                <c:pt idx="33">
                  <c:v>6.3305016000000007</c:v>
                </c:pt>
                <c:pt idx="34">
                  <c:v>10.280735999999999</c:v>
                </c:pt>
                <c:pt idx="35">
                  <c:v>15.594902399999999</c:v>
                </c:pt>
                <c:pt idx="36">
                  <c:v>15.680399999999999</c:v>
                </c:pt>
                <c:pt idx="37">
                  <c:v>15.680399999999999</c:v>
                </c:pt>
                <c:pt idx="38">
                  <c:v>15.680399999999999</c:v>
                </c:pt>
                <c:pt idx="39">
                  <c:v>15.680399999999999</c:v>
                </c:pt>
                <c:pt idx="40">
                  <c:v>15.680399999999999</c:v>
                </c:pt>
                <c:pt idx="41">
                  <c:v>15.800499599999998</c:v>
                </c:pt>
                <c:pt idx="42">
                  <c:v>15.958179599999999</c:v>
                </c:pt>
              </c:numCache>
            </c:numRef>
          </c:val>
        </c:ser>
        <c:ser>
          <c:idx val="6"/>
          <c:order val="6"/>
          <c:tx>
            <c:strRef>
              <c:f>REvsREnoGInga!$I$9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0.9996912</c:v>
                </c:pt>
                <c:pt idx="4">
                  <c:v>1.7247563999999997</c:v>
                </c:pt>
                <c:pt idx="5">
                  <c:v>2.6382492000000002</c:v>
                </c:pt>
                <c:pt idx="6">
                  <c:v>3.5166143999999999</c:v>
                </c:pt>
                <c:pt idx="7">
                  <c:v>3.5166143999999999</c:v>
                </c:pt>
                <c:pt idx="8">
                  <c:v>3.5166143999999999</c:v>
                </c:pt>
                <c:pt idx="9">
                  <c:v>3.5166143999999999</c:v>
                </c:pt>
                <c:pt idx="10">
                  <c:v>3.5166143999999999</c:v>
                </c:pt>
                <c:pt idx="11">
                  <c:v>3.5166143999999999</c:v>
                </c:pt>
                <c:pt idx="12">
                  <c:v>3.5166143999999999</c:v>
                </c:pt>
                <c:pt idx="13">
                  <c:v>12.332678399999999</c:v>
                </c:pt>
                <c:pt idx="14">
                  <c:v>21.175547999999999</c:v>
                </c:pt>
                <c:pt idx="15">
                  <c:v>30.718166399999998</c:v>
                </c:pt>
                <c:pt idx="16">
                  <c:v>34.463591999999998</c:v>
                </c:pt>
                <c:pt idx="17">
                  <c:v>36.409012799999999</c:v>
                </c:pt>
                <c:pt idx="18">
                  <c:v>36.409012799999999</c:v>
                </c:pt>
                <c:pt idx="19">
                  <c:v>36.409012799999999</c:v>
                </c:pt>
                <c:pt idx="20">
                  <c:v>36.409012799999999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1.1175131999999999</c:v>
                </c:pt>
                <c:pt idx="26">
                  <c:v>1.8425783999999996</c:v>
                </c:pt>
                <c:pt idx="27">
                  <c:v>2.7560712000000001</c:v>
                </c:pt>
                <c:pt idx="28">
                  <c:v>3.6344363999999998</c:v>
                </c:pt>
                <c:pt idx="29">
                  <c:v>3.6344363999999998</c:v>
                </c:pt>
                <c:pt idx="30">
                  <c:v>3.6344363999999998</c:v>
                </c:pt>
                <c:pt idx="31">
                  <c:v>3.6344363999999998</c:v>
                </c:pt>
                <c:pt idx="32">
                  <c:v>3.6344363999999998</c:v>
                </c:pt>
                <c:pt idx="33">
                  <c:v>3.6344363999999998</c:v>
                </c:pt>
                <c:pt idx="34">
                  <c:v>5.5621619999999989</c:v>
                </c:pt>
                <c:pt idx="35">
                  <c:v>17.557843200000001</c:v>
                </c:pt>
                <c:pt idx="36">
                  <c:v>32.107940399999997</c:v>
                </c:pt>
                <c:pt idx="37">
                  <c:v>38.576236799999997</c:v>
                </c:pt>
                <c:pt idx="38">
                  <c:v>43.310403600000008</c:v>
                </c:pt>
                <c:pt idx="39">
                  <c:v>46.22108879999999</c:v>
                </c:pt>
                <c:pt idx="40">
                  <c:v>51.170926799999989</c:v>
                </c:pt>
                <c:pt idx="41">
                  <c:v>55.009208399999991</c:v>
                </c:pt>
                <c:pt idx="42">
                  <c:v>61.452363599999998</c:v>
                </c:pt>
              </c:numCache>
            </c:numRef>
          </c:val>
        </c:ser>
        <c:ser>
          <c:idx val="8"/>
          <c:order val="7"/>
          <c:tx>
            <c:strRef>
              <c:f>REvsREnoGInga!$J$9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0.28014479999999997</c:v>
                </c:pt>
                <c:pt idx="5">
                  <c:v>0.84043440000000003</c:v>
                </c:pt>
                <c:pt idx="6">
                  <c:v>1.1205791999999999</c:v>
                </c:pt>
                <c:pt idx="7">
                  <c:v>1.1205791999999999</c:v>
                </c:pt>
                <c:pt idx="8">
                  <c:v>1.1205791999999999</c:v>
                </c:pt>
                <c:pt idx="9">
                  <c:v>1.1205791999999999</c:v>
                </c:pt>
                <c:pt idx="10">
                  <c:v>1.1205791999999999</c:v>
                </c:pt>
                <c:pt idx="11">
                  <c:v>1.1205791999999999</c:v>
                </c:pt>
                <c:pt idx="12">
                  <c:v>1.1205791999999999</c:v>
                </c:pt>
                <c:pt idx="13">
                  <c:v>1.1205791999999999</c:v>
                </c:pt>
                <c:pt idx="14">
                  <c:v>1.1205791999999999</c:v>
                </c:pt>
                <c:pt idx="15">
                  <c:v>1.1205791999999999</c:v>
                </c:pt>
                <c:pt idx="16">
                  <c:v>1.1205791999999999</c:v>
                </c:pt>
                <c:pt idx="17">
                  <c:v>1.1205791999999999</c:v>
                </c:pt>
                <c:pt idx="18">
                  <c:v>1.1205791999999999</c:v>
                </c:pt>
                <c:pt idx="19">
                  <c:v>1.1205791999999999</c:v>
                </c:pt>
                <c:pt idx="20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0.28014479999999997</c:v>
                </c:pt>
                <c:pt idx="27">
                  <c:v>0.84043440000000003</c:v>
                </c:pt>
                <c:pt idx="28">
                  <c:v>1.1205791999999999</c:v>
                </c:pt>
                <c:pt idx="29">
                  <c:v>1.1205791999999999</c:v>
                </c:pt>
                <c:pt idx="30">
                  <c:v>1.1205791999999999</c:v>
                </c:pt>
                <c:pt idx="31">
                  <c:v>1.1205791999999999</c:v>
                </c:pt>
                <c:pt idx="32">
                  <c:v>1.1205791999999999</c:v>
                </c:pt>
                <c:pt idx="33">
                  <c:v>1.1205791999999999</c:v>
                </c:pt>
                <c:pt idx="34">
                  <c:v>1.1205791999999999</c:v>
                </c:pt>
                <c:pt idx="35">
                  <c:v>1.1205791999999999</c:v>
                </c:pt>
                <c:pt idx="36">
                  <c:v>1.1205791999999999</c:v>
                </c:pt>
                <c:pt idx="37">
                  <c:v>1.1205791999999999</c:v>
                </c:pt>
                <c:pt idx="38">
                  <c:v>1.1205791999999999</c:v>
                </c:pt>
                <c:pt idx="39">
                  <c:v>1.1205791999999999</c:v>
                </c:pt>
                <c:pt idx="40">
                  <c:v>1.1205791999999999</c:v>
                </c:pt>
                <c:pt idx="41">
                  <c:v>1.1205791999999999</c:v>
                </c:pt>
                <c:pt idx="42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REvsREnoGInga!$K$9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1.6661519999999999</c:v>
                </c:pt>
                <c:pt idx="4">
                  <c:v>3.1740984000000001</c:v>
                </c:pt>
                <c:pt idx="5">
                  <c:v>4.8909707999999998</c:v>
                </c:pt>
                <c:pt idx="6">
                  <c:v>4.8922848000000005</c:v>
                </c:pt>
                <c:pt idx="7">
                  <c:v>4.8936864000000009</c:v>
                </c:pt>
                <c:pt idx="8">
                  <c:v>4.8950004000000007</c:v>
                </c:pt>
                <c:pt idx="9">
                  <c:v>4.8964020000000001</c:v>
                </c:pt>
                <c:pt idx="10">
                  <c:v>4.8978912000000001</c:v>
                </c:pt>
                <c:pt idx="11">
                  <c:v>8.8417307999999988</c:v>
                </c:pt>
                <c:pt idx="12">
                  <c:v>13.2002688</c:v>
                </c:pt>
                <c:pt idx="13">
                  <c:v>21.903766799999996</c:v>
                </c:pt>
                <c:pt idx="14">
                  <c:v>28.412359199999997</c:v>
                </c:pt>
                <c:pt idx="15">
                  <c:v>32.777467199999997</c:v>
                </c:pt>
                <c:pt idx="16">
                  <c:v>37.747453199999995</c:v>
                </c:pt>
                <c:pt idx="17">
                  <c:v>42.054569999999998</c:v>
                </c:pt>
                <c:pt idx="18">
                  <c:v>43.552092000000002</c:v>
                </c:pt>
                <c:pt idx="19">
                  <c:v>46.455594000000005</c:v>
                </c:pt>
                <c:pt idx="20">
                  <c:v>50.458476000000005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1.6661519999999999</c:v>
                </c:pt>
                <c:pt idx="26">
                  <c:v>3.1740984000000001</c:v>
                </c:pt>
                <c:pt idx="27">
                  <c:v>4.8909707999999998</c:v>
                </c:pt>
                <c:pt idx="28">
                  <c:v>4.8922848000000005</c:v>
                </c:pt>
                <c:pt idx="29">
                  <c:v>4.8936864000000009</c:v>
                </c:pt>
                <c:pt idx="30">
                  <c:v>4.8950004000000007</c:v>
                </c:pt>
                <c:pt idx="31">
                  <c:v>4.8964020000000001</c:v>
                </c:pt>
                <c:pt idx="32">
                  <c:v>6.4099547999999986</c:v>
                </c:pt>
                <c:pt idx="33">
                  <c:v>10.3537944</c:v>
                </c:pt>
                <c:pt idx="34">
                  <c:v>16.554472799999999</c:v>
                </c:pt>
                <c:pt idx="35">
                  <c:v>21.374137199999993</c:v>
                </c:pt>
                <c:pt idx="36">
                  <c:v>26.285080799999999</c:v>
                </c:pt>
                <c:pt idx="37">
                  <c:v>30.817855199999993</c:v>
                </c:pt>
                <c:pt idx="38">
                  <c:v>35.380413599999997</c:v>
                </c:pt>
                <c:pt idx="39">
                  <c:v>39.160178399999999</c:v>
                </c:pt>
                <c:pt idx="40">
                  <c:v>40.697295600000004</c:v>
                </c:pt>
                <c:pt idx="41">
                  <c:v>43.430590799999997</c:v>
                </c:pt>
                <c:pt idx="42">
                  <c:v>47.515378800000001</c:v>
                </c:pt>
              </c:numCache>
            </c:numRef>
          </c:val>
        </c:ser>
        <c:ser>
          <c:idx val="9"/>
          <c:order val="9"/>
          <c:tx>
            <c:strRef>
              <c:f>REvsREnoGInga!$O$9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REvsREnoGInga!$O$10:$O$52</c:f>
              <c:numCache>
                <c:formatCode>_(* #,##0_);_(* \(#,##0\);_(* "-"??_);_(@_)</c:formatCode>
                <c:ptCount val="43"/>
                <c:pt idx="0">
                  <c:v>-0.59436599999999451</c:v>
                </c:pt>
                <c:pt idx="1">
                  <c:v>-0.57754679999999647</c:v>
                </c:pt>
                <c:pt idx="2">
                  <c:v>-0.54522239999999145</c:v>
                </c:pt>
                <c:pt idx="3">
                  <c:v>-0.58227719999999683</c:v>
                </c:pt>
                <c:pt idx="4">
                  <c:v>-0.57123960000000085</c:v>
                </c:pt>
                <c:pt idx="5">
                  <c:v>-0.6034764000000068</c:v>
                </c:pt>
                <c:pt idx="6">
                  <c:v>-1.1967912000000069</c:v>
                </c:pt>
                <c:pt idx="7">
                  <c:v>-1.3356372000000118</c:v>
                </c:pt>
                <c:pt idx="8">
                  <c:v>-1.1218055999999779</c:v>
                </c:pt>
                <c:pt idx="9">
                  <c:v>-1.0258836000000155</c:v>
                </c:pt>
                <c:pt idx="10">
                  <c:v>-0.87967919999998412</c:v>
                </c:pt>
                <c:pt idx="11">
                  <c:v>-1.0308767999999837</c:v>
                </c:pt>
                <c:pt idx="12">
                  <c:v>-1.3203071999999956</c:v>
                </c:pt>
                <c:pt idx="13">
                  <c:v>-1.8311027999999934</c:v>
                </c:pt>
                <c:pt idx="14">
                  <c:v>-2.136476400000014</c:v>
                </c:pt>
                <c:pt idx="15">
                  <c:v>-2.3544251999999832</c:v>
                </c:pt>
                <c:pt idx="16">
                  <c:v>-2.7415295999999798</c:v>
                </c:pt>
                <c:pt idx="17">
                  <c:v>-3.022638000000021</c:v>
                </c:pt>
                <c:pt idx="18">
                  <c:v>-3.3276611999999877</c:v>
                </c:pt>
                <c:pt idx="19">
                  <c:v>-3.4747415999999793</c:v>
                </c:pt>
                <c:pt idx="20">
                  <c:v>-4.2382632000000156</c:v>
                </c:pt>
                <c:pt idx="22">
                  <c:v>-0.59436599999999451</c:v>
                </c:pt>
                <c:pt idx="23">
                  <c:v>-0.57754679999999647</c:v>
                </c:pt>
                <c:pt idx="24">
                  <c:v>-0.54452160000000005</c:v>
                </c:pt>
                <c:pt idx="25">
                  <c:v>-0.58148879999999192</c:v>
                </c:pt>
                <c:pt idx="26">
                  <c:v>-0.56957519999999928</c:v>
                </c:pt>
                <c:pt idx="27">
                  <c:v>-0.60224999999999995</c:v>
                </c:pt>
                <c:pt idx="28">
                  <c:v>-1.1996819999999861</c:v>
                </c:pt>
                <c:pt idx="29">
                  <c:v>-1.1717376000000077</c:v>
                </c:pt>
                <c:pt idx="30">
                  <c:v>-1.1197908000000025</c:v>
                </c:pt>
                <c:pt idx="31">
                  <c:v>-0.84928199999998466</c:v>
                </c:pt>
                <c:pt idx="32">
                  <c:v>-0.87556199999998352</c:v>
                </c:pt>
                <c:pt idx="33">
                  <c:v>-0.96981960000000256</c:v>
                </c:pt>
                <c:pt idx="34">
                  <c:v>-1.0504992000000057</c:v>
                </c:pt>
                <c:pt idx="35">
                  <c:v>-1.4048412000000099</c:v>
                </c:pt>
                <c:pt idx="36">
                  <c:v>-1.4032644000000001</c:v>
                </c:pt>
                <c:pt idx="37">
                  <c:v>-1.3068168000000078</c:v>
                </c:pt>
                <c:pt idx="38">
                  <c:v>-1.4349756000000051</c:v>
                </c:pt>
                <c:pt idx="39">
                  <c:v>-1.4817540000000153</c:v>
                </c:pt>
                <c:pt idx="40">
                  <c:v>-1.4171928000000042</c:v>
                </c:pt>
                <c:pt idx="41">
                  <c:v>-1.3897739999999976</c:v>
                </c:pt>
                <c:pt idx="42">
                  <c:v>-1.7170475999999981</c:v>
                </c:pt>
              </c:numCache>
            </c:numRef>
          </c:val>
        </c:ser>
        <c:ser>
          <c:idx val="13"/>
          <c:order val="10"/>
          <c:tx>
            <c:strRef>
              <c:f>REvsREnoGInga!$Q$9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REvsREnoGInga!$Q$10:$Q$52</c:f>
              <c:numCache>
                <c:formatCode>_(* #,##0_);_(* \(#,##0\);_(* "-"??_);_(@_)</c:formatCode>
                <c:ptCount val="43"/>
                <c:pt idx="0">
                  <c:v>0.54495959999999999</c:v>
                </c:pt>
                <c:pt idx="1">
                  <c:v>1.0569816000000003</c:v>
                </c:pt>
                <c:pt idx="2">
                  <c:v>1.2288527999999999</c:v>
                </c:pt>
                <c:pt idx="3">
                  <c:v>1.2543443999999999</c:v>
                </c:pt>
                <c:pt idx="4">
                  <c:v>0.57491879999999995</c:v>
                </c:pt>
                <c:pt idx="5">
                  <c:v>0.59217600000000004</c:v>
                </c:pt>
                <c:pt idx="6">
                  <c:v>0.5454852</c:v>
                </c:pt>
                <c:pt idx="7">
                  <c:v>0.54741239999999991</c:v>
                </c:pt>
                <c:pt idx="8">
                  <c:v>0.54925200000000007</c:v>
                </c:pt>
                <c:pt idx="9">
                  <c:v>0.55109160000000001</c:v>
                </c:pt>
                <c:pt idx="10">
                  <c:v>0.54163079999999997</c:v>
                </c:pt>
                <c:pt idx="11">
                  <c:v>0.41101920000000003</c:v>
                </c:pt>
                <c:pt idx="12">
                  <c:v>0.2758524</c:v>
                </c:pt>
                <c:pt idx="13">
                  <c:v>0.25745639999999997</c:v>
                </c:pt>
                <c:pt idx="14">
                  <c:v>0.25745639999999997</c:v>
                </c:pt>
                <c:pt idx="15">
                  <c:v>0.25745639999999997</c:v>
                </c:pt>
                <c:pt idx="16">
                  <c:v>0.257106</c:v>
                </c:pt>
                <c:pt idx="17">
                  <c:v>0.25640520000000006</c:v>
                </c:pt>
                <c:pt idx="18">
                  <c:v>0.25640520000000006</c:v>
                </c:pt>
                <c:pt idx="19">
                  <c:v>0.26113560000000002</c:v>
                </c:pt>
                <c:pt idx="20">
                  <c:v>0.11370480000000001</c:v>
                </c:pt>
                <c:pt idx="22">
                  <c:v>0.54495959999999999</c:v>
                </c:pt>
                <c:pt idx="23">
                  <c:v>1.0694208000000001</c:v>
                </c:pt>
                <c:pt idx="24">
                  <c:v>1.2361236</c:v>
                </c:pt>
                <c:pt idx="25">
                  <c:v>1.2431315999999999</c:v>
                </c:pt>
                <c:pt idx="26">
                  <c:v>0.58087560000000005</c:v>
                </c:pt>
                <c:pt idx="27">
                  <c:v>0.59918400000000005</c:v>
                </c:pt>
                <c:pt idx="28">
                  <c:v>0.55801200000000006</c:v>
                </c:pt>
                <c:pt idx="29">
                  <c:v>0.5640563999999999</c:v>
                </c:pt>
                <c:pt idx="30">
                  <c:v>0.56975039999999999</c:v>
                </c:pt>
                <c:pt idx="31">
                  <c:v>0.57596999999999998</c:v>
                </c:pt>
                <c:pt idx="32">
                  <c:v>0.57159000000000015</c:v>
                </c:pt>
                <c:pt idx="33">
                  <c:v>0.42564839999999998</c:v>
                </c:pt>
                <c:pt idx="34">
                  <c:v>0.28978080000000006</c:v>
                </c:pt>
                <c:pt idx="35">
                  <c:v>0.27234839999999999</c:v>
                </c:pt>
                <c:pt idx="36">
                  <c:v>0.27234839999999999</c:v>
                </c:pt>
                <c:pt idx="37">
                  <c:v>0.27234839999999999</c:v>
                </c:pt>
                <c:pt idx="38">
                  <c:v>0.26691720000000002</c:v>
                </c:pt>
                <c:pt idx="39">
                  <c:v>0.26174879999999995</c:v>
                </c:pt>
                <c:pt idx="40">
                  <c:v>0.25789440000000002</c:v>
                </c:pt>
                <c:pt idx="41">
                  <c:v>0.25325160000000002</c:v>
                </c:pt>
                <c:pt idx="42">
                  <c:v>8.0329200000000003E-2</c:v>
                </c:pt>
              </c:numCache>
            </c:numRef>
          </c:val>
        </c:ser>
        <c:ser>
          <c:idx val="14"/>
          <c:order val="11"/>
          <c:tx>
            <c:strRef>
              <c:f>REvsREnoGInga!$R$9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REvsREnoGInga!$S$9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0.15093480000000001</c:v>
                </c:pt>
                <c:pt idx="3">
                  <c:v>0.15557760000000001</c:v>
                </c:pt>
                <c:pt idx="4">
                  <c:v>0.72629160000000015</c:v>
                </c:pt>
                <c:pt idx="5">
                  <c:v>0.97901760000000004</c:v>
                </c:pt>
                <c:pt idx="6">
                  <c:v>1.3605156</c:v>
                </c:pt>
                <c:pt idx="7">
                  <c:v>1.7574312000000001</c:v>
                </c:pt>
                <c:pt idx="8">
                  <c:v>2.8813391999999993</c:v>
                </c:pt>
                <c:pt idx="9">
                  <c:v>3.3528024000000003</c:v>
                </c:pt>
                <c:pt idx="10">
                  <c:v>3.7905395999999993</c:v>
                </c:pt>
                <c:pt idx="11">
                  <c:v>4.004721599999999</c:v>
                </c:pt>
                <c:pt idx="12">
                  <c:v>4.2675216000000002</c:v>
                </c:pt>
                <c:pt idx="13">
                  <c:v>4.4856456000000007</c:v>
                </c:pt>
                <c:pt idx="14">
                  <c:v>4.7003531999999995</c:v>
                </c:pt>
                <c:pt idx="15">
                  <c:v>4.8844007999999999</c:v>
                </c:pt>
                <c:pt idx="16">
                  <c:v>5.1223223999999998</c:v>
                </c:pt>
                <c:pt idx="17">
                  <c:v>5.3801291999999998</c:v>
                </c:pt>
                <c:pt idx="18">
                  <c:v>5.6621135999999996</c:v>
                </c:pt>
                <c:pt idx="19">
                  <c:v>5.933586</c:v>
                </c:pt>
                <c:pt idx="20">
                  <c:v>6.1977875999999998</c:v>
                </c:pt>
                <c:pt idx="22">
                  <c:v>0</c:v>
                </c:pt>
                <c:pt idx="23">
                  <c:v>0</c:v>
                </c:pt>
                <c:pt idx="24">
                  <c:v>0.15093480000000001</c:v>
                </c:pt>
                <c:pt idx="25">
                  <c:v>0.15557760000000001</c:v>
                </c:pt>
                <c:pt idx="26">
                  <c:v>0.74626439999999994</c:v>
                </c:pt>
                <c:pt idx="27">
                  <c:v>0.99636239999999998</c:v>
                </c:pt>
                <c:pt idx="28">
                  <c:v>1.3305563999999999</c:v>
                </c:pt>
                <c:pt idx="29">
                  <c:v>1.7500727999999997</c:v>
                </c:pt>
                <c:pt idx="30">
                  <c:v>2.9774363999999998</c:v>
                </c:pt>
                <c:pt idx="31">
                  <c:v>3.3699720000000002</c:v>
                </c:pt>
                <c:pt idx="32">
                  <c:v>3.8130527999999995</c:v>
                </c:pt>
                <c:pt idx="33">
                  <c:v>4.0726991999999997</c:v>
                </c:pt>
                <c:pt idx="34">
                  <c:v>4.3017731999999995</c:v>
                </c:pt>
                <c:pt idx="35">
                  <c:v>4.5418848000000001</c:v>
                </c:pt>
                <c:pt idx="36">
                  <c:v>4.7876903999999998</c:v>
                </c:pt>
                <c:pt idx="37">
                  <c:v>4.9493124000000002</c:v>
                </c:pt>
                <c:pt idx="38">
                  <c:v>5.1543840000000003</c:v>
                </c:pt>
                <c:pt idx="39">
                  <c:v>5.3929187999999995</c:v>
                </c:pt>
                <c:pt idx="40">
                  <c:v>5.6653548000000011</c:v>
                </c:pt>
                <c:pt idx="41">
                  <c:v>5.9196576000000007</c:v>
                </c:pt>
                <c:pt idx="42">
                  <c:v>6.1831583999999991</c:v>
                </c:pt>
              </c:numCache>
            </c:numRef>
          </c:val>
        </c:ser>
        <c:ser>
          <c:idx val="16"/>
          <c:order val="13"/>
          <c:tx>
            <c:strRef>
              <c:f>REvsREnoGInga!$T$9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REvsREnoGInga!$A$10:$B$52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2.7068399999999996E-2</c:v>
                </c:pt>
                <c:pt idx="11">
                  <c:v>1.380576</c:v>
                </c:pt>
                <c:pt idx="12">
                  <c:v>2.3765880000000004</c:v>
                </c:pt>
                <c:pt idx="13">
                  <c:v>2.6195028000000002</c:v>
                </c:pt>
                <c:pt idx="14">
                  <c:v>2.8282536</c:v>
                </c:pt>
                <c:pt idx="15">
                  <c:v>8.5194504000000002</c:v>
                </c:pt>
                <c:pt idx="16">
                  <c:v>13.9239324</c:v>
                </c:pt>
                <c:pt idx="17">
                  <c:v>20.043055199999994</c:v>
                </c:pt>
                <c:pt idx="18">
                  <c:v>27.979089600000002</c:v>
                </c:pt>
                <c:pt idx="19">
                  <c:v>37.353866400000001</c:v>
                </c:pt>
                <c:pt idx="20">
                  <c:v>45.6824364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3.2762399999999997E-2</c:v>
                </c:pt>
                <c:pt idx="33">
                  <c:v>1.5181079999999998</c:v>
                </c:pt>
                <c:pt idx="34">
                  <c:v>2.3822819999999996</c:v>
                </c:pt>
                <c:pt idx="35">
                  <c:v>2.6251091999999998</c:v>
                </c:pt>
                <c:pt idx="36">
                  <c:v>2.8282536</c:v>
                </c:pt>
                <c:pt idx="37">
                  <c:v>4.6657511999999999</c:v>
                </c:pt>
                <c:pt idx="38">
                  <c:v>10.002080399999999</c:v>
                </c:pt>
                <c:pt idx="39">
                  <c:v>17.002021199999998</c:v>
                </c:pt>
                <c:pt idx="40">
                  <c:v>25.187890800000002</c:v>
                </c:pt>
                <c:pt idx="41">
                  <c:v>34.277003999999991</c:v>
                </c:pt>
                <c:pt idx="42">
                  <c:v>42.410839199999998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229312"/>
        <c:axId val="59230848"/>
      </c:barChart>
      <c:catAx>
        <c:axId val="592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30848"/>
        <c:crosses val="autoZero"/>
        <c:auto val="1"/>
        <c:lblAlgn val="ctr"/>
        <c:lblOffset val="100"/>
        <c:noMultiLvlLbl val="0"/>
      </c:catAx>
      <c:valAx>
        <c:axId val="5923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5922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REvsREnoGInga!$C$101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REvsREnoGInga!$C$102:$C$144</c:f>
              <c:numCache>
                <c:formatCode>0.0</c:formatCode>
                <c:ptCount val="43"/>
                <c:pt idx="0">
                  <c:v>0.38</c:v>
                </c:pt>
                <c:pt idx="1">
                  <c:v>0.67900000000000005</c:v>
                </c:pt>
                <c:pt idx="2">
                  <c:v>0.90300000000000002</c:v>
                </c:pt>
                <c:pt idx="3">
                  <c:v>0.92300000000000004</c:v>
                </c:pt>
                <c:pt idx="4">
                  <c:v>1.0720000000000001</c:v>
                </c:pt>
                <c:pt idx="5">
                  <c:v>2.2690000000000001</c:v>
                </c:pt>
                <c:pt idx="6">
                  <c:v>1.41804</c:v>
                </c:pt>
                <c:pt idx="7">
                  <c:v>2.1890000000000001</c:v>
                </c:pt>
                <c:pt idx="8">
                  <c:v>0.98189000000000004</c:v>
                </c:pt>
                <c:pt idx="9">
                  <c:v>1.7748299999999999</c:v>
                </c:pt>
                <c:pt idx="10">
                  <c:v>0.95705000000000007</c:v>
                </c:pt>
                <c:pt idx="11">
                  <c:v>0</c:v>
                </c:pt>
                <c:pt idx="12">
                  <c:v>1.8079999999999999E-2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0.38</c:v>
                </c:pt>
                <c:pt idx="23">
                  <c:v>0.67900000000000005</c:v>
                </c:pt>
                <c:pt idx="24">
                  <c:v>0.90300000000000002</c:v>
                </c:pt>
                <c:pt idx="25">
                  <c:v>0.92300000000000004</c:v>
                </c:pt>
                <c:pt idx="26">
                  <c:v>1.0720000000000001</c:v>
                </c:pt>
                <c:pt idx="27">
                  <c:v>2.2690000000000001</c:v>
                </c:pt>
                <c:pt idx="28">
                  <c:v>1.397</c:v>
                </c:pt>
                <c:pt idx="29">
                  <c:v>2.18899</c:v>
                </c:pt>
                <c:pt idx="30">
                  <c:v>1.0534299999999999</c:v>
                </c:pt>
                <c:pt idx="31">
                  <c:v>2.0002200000000001</c:v>
                </c:pt>
                <c:pt idx="32">
                  <c:v>1.10131</c:v>
                </c:pt>
                <c:pt idx="33">
                  <c:v>2.479E-2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1.166E-2</c:v>
                </c:pt>
              </c:numCache>
            </c:numRef>
          </c:val>
        </c:ser>
        <c:ser>
          <c:idx val="1"/>
          <c:order val="1"/>
          <c:tx>
            <c:strRef>
              <c:f>REvsREnoGInga!$D$101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REvsREnoGInga!$D$102:$D$144</c:f>
              <c:numCache>
                <c:formatCode>0.0</c:formatCode>
                <c:ptCount val="43"/>
                <c:pt idx="0">
                  <c:v>0.28799999999999998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0.28799999999999998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REvsREnoGInga!$E$101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REvsREnoGInga!$E$102:$E$144</c:f>
              <c:numCache>
                <c:formatCode>0.0</c:formatCode>
                <c:ptCount val="43"/>
                <c:pt idx="0">
                  <c:v>0.27700000000000002</c:v>
                </c:pt>
                <c:pt idx="1">
                  <c:v>1.7999999999999999E-2</c:v>
                </c:pt>
                <c:pt idx="2">
                  <c:v>0.22700000000000001</c:v>
                </c:pt>
                <c:pt idx="3">
                  <c:v>0.02</c:v>
                </c:pt>
                <c:pt idx="4">
                  <c:v>2.1110499999999996</c:v>
                </c:pt>
                <c:pt idx="5">
                  <c:v>2.3769999999999999E-2</c:v>
                </c:pt>
                <c:pt idx="6">
                  <c:v>5.4900000000000001E-3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1.1499999999999999</c:v>
                </c:pt>
                <c:pt idx="16">
                  <c:v>1</c:v>
                </c:pt>
                <c:pt idx="17">
                  <c:v>0.37051000000000001</c:v>
                </c:pt>
                <c:pt idx="18">
                  <c:v>0.14174</c:v>
                </c:pt>
                <c:pt idx="19">
                  <c:v>1</c:v>
                </c:pt>
                <c:pt idx="20">
                  <c:v>1.01166</c:v>
                </c:pt>
                <c:pt idx="22">
                  <c:v>0.27700000000000002</c:v>
                </c:pt>
                <c:pt idx="23">
                  <c:v>1.7999999999999999E-2</c:v>
                </c:pt>
                <c:pt idx="24">
                  <c:v>0.22700000000000001</c:v>
                </c:pt>
                <c:pt idx="25">
                  <c:v>0.02</c:v>
                </c:pt>
                <c:pt idx="26">
                  <c:v>2.0926799999999997</c:v>
                </c:pt>
                <c:pt idx="27">
                  <c:v>2.4300000000000002E-2</c:v>
                </c:pt>
                <c:pt idx="28">
                  <c:v>2.7710000000000002E-2</c:v>
                </c:pt>
                <c:pt idx="29">
                  <c:v>0</c:v>
                </c:pt>
                <c:pt idx="30">
                  <c:v>0.11768000000000001</c:v>
                </c:pt>
                <c:pt idx="31">
                  <c:v>0.15988999999999998</c:v>
                </c:pt>
                <c:pt idx="32">
                  <c:v>0.39938000000000001</c:v>
                </c:pt>
                <c:pt idx="33">
                  <c:v>0.72685</c:v>
                </c:pt>
                <c:pt idx="34">
                  <c:v>0</c:v>
                </c:pt>
                <c:pt idx="35">
                  <c:v>1</c:v>
                </c:pt>
                <c:pt idx="36">
                  <c:v>1.1797500000000001</c:v>
                </c:pt>
                <c:pt idx="37">
                  <c:v>1.1499999999999999</c:v>
                </c:pt>
                <c:pt idx="38">
                  <c:v>1</c:v>
                </c:pt>
                <c:pt idx="39">
                  <c:v>0.21530000000000002</c:v>
                </c:pt>
                <c:pt idx="40">
                  <c:v>0</c:v>
                </c:pt>
                <c:pt idx="41">
                  <c:v>0.45879999999999999</c:v>
                </c:pt>
                <c:pt idx="42">
                  <c:v>1</c:v>
                </c:pt>
              </c:numCache>
            </c:numRef>
          </c:val>
        </c:ser>
        <c:ser>
          <c:idx val="3"/>
          <c:order val="3"/>
          <c:tx>
            <c:strRef>
              <c:f>REvsREnoGInga!$F$101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REvsREnoGInga!$F$102:$F$144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4.0619999999999996E-2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0.50195000000000001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4.0619999999999996E-2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1.3490499999999999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0.54903999999999997</c:v>
                </c:pt>
              </c:numCache>
            </c:numRef>
          </c:val>
        </c:ser>
        <c:ser>
          <c:idx val="4"/>
          <c:order val="4"/>
          <c:tx>
            <c:strRef>
              <c:f>REvsREnoGInga!$G$101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REvsREnoGInga!$G$102:$G$144</c:f>
              <c:numCache>
                <c:formatCode>0.0</c:formatCode>
                <c:ptCount val="43"/>
                <c:pt idx="0">
                  <c:v>0.432</c:v>
                </c:pt>
                <c:pt idx="1">
                  <c:v>0.55100000000000005</c:v>
                </c:pt>
                <c:pt idx="2">
                  <c:v>0.41899999999999998</c:v>
                </c:pt>
                <c:pt idx="3">
                  <c:v>0.36</c:v>
                </c:pt>
                <c:pt idx="4">
                  <c:v>1.92828</c:v>
                </c:pt>
                <c:pt idx="5">
                  <c:v>0.20713000000000001</c:v>
                </c:pt>
                <c:pt idx="6">
                  <c:v>1.5703099999999999</c:v>
                </c:pt>
                <c:pt idx="7">
                  <c:v>1.20706</c:v>
                </c:pt>
                <c:pt idx="8">
                  <c:v>2.1834000000000002</c:v>
                </c:pt>
                <c:pt idx="9">
                  <c:v>1.20126</c:v>
                </c:pt>
                <c:pt idx="10">
                  <c:v>1.8954199999999999</c:v>
                </c:pt>
                <c:pt idx="11">
                  <c:v>1.6021399999999999</c:v>
                </c:pt>
                <c:pt idx="12">
                  <c:v>1.851</c:v>
                </c:pt>
                <c:pt idx="13">
                  <c:v>1.5714999999999999</c:v>
                </c:pt>
                <c:pt idx="14">
                  <c:v>1.1715</c:v>
                </c:pt>
                <c:pt idx="15">
                  <c:v>0.9</c:v>
                </c:pt>
                <c:pt idx="16">
                  <c:v>0.93067</c:v>
                </c:pt>
                <c:pt idx="17">
                  <c:v>1</c:v>
                </c:pt>
                <c:pt idx="18">
                  <c:v>1.1499999999999999</c:v>
                </c:pt>
                <c:pt idx="19">
                  <c:v>1.07555</c:v>
                </c:pt>
                <c:pt idx="20">
                  <c:v>1.2089400000000001</c:v>
                </c:pt>
                <c:pt idx="22">
                  <c:v>0.432</c:v>
                </c:pt>
                <c:pt idx="23">
                  <c:v>0.55100000000000005</c:v>
                </c:pt>
                <c:pt idx="24">
                  <c:v>0.41899999999999998</c:v>
                </c:pt>
                <c:pt idx="25">
                  <c:v>0.36</c:v>
                </c:pt>
                <c:pt idx="26">
                  <c:v>1.92828</c:v>
                </c:pt>
                <c:pt idx="27">
                  <c:v>0.20713000000000001</c:v>
                </c:pt>
                <c:pt idx="28">
                  <c:v>1.57751</c:v>
                </c:pt>
                <c:pt idx="29">
                  <c:v>1.1894899999999999</c:v>
                </c:pt>
                <c:pt idx="30">
                  <c:v>1.41588</c:v>
                </c:pt>
                <c:pt idx="31">
                  <c:v>0.26872000000000001</c:v>
                </c:pt>
                <c:pt idx="32">
                  <c:v>1.3580000000000001</c:v>
                </c:pt>
                <c:pt idx="33">
                  <c:v>0.55100000000000005</c:v>
                </c:pt>
                <c:pt idx="34">
                  <c:v>0.65</c:v>
                </c:pt>
                <c:pt idx="35">
                  <c:v>0.67149999999999999</c:v>
                </c:pt>
                <c:pt idx="36">
                  <c:v>0.27150000000000002</c:v>
                </c:pt>
                <c:pt idx="37">
                  <c:v>1.0460699999999998</c:v>
                </c:pt>
                <c:pt idx="38">
                  <c:v>1.0799300000000001</c:v>
                </c:pt>
                <c:pt idx="39">
                  <c:v>0.76649</c:v>
                </c:pt>
                <c:pt idx="40">
                  <c:v>0.15</c:v>
                </c:pt>
                <c:pt idx="41">
                  <c:v>0.25</c:v>
                </c:pt>
                <c:pt idx="42">
                  <c:v>0.20515</c:v>
                </c:pt>
              </c:numCache>
            </c:numRef>
          </c:val>
        </c:ser>
        <c:ser>
          <c:idx val="5"/>
          <c:order val="5"/>
          <c:tx>
            <c:strRef>
              <c:f>REvsREnoGInga!$H$101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REvsREnoGInga!$H$102:$H$144</c:f>
              <c:numCache>
                <c:formatCode>0.0</c:formatCode>
                <c:ptCount val="43"/>
                <c:pt idx="0">
                  <c:v>0.36241999999999996</c:v>
                </c:pt>
                <c:pt idx="1">
                  <c:v>0.25900000000000001</c:v>
                </c:pt>
                <c:pt idx="2">
                  <c:v>8.4199999999999997E-2</c:v>
                </c:pt>
                <c:pt idx="3">
                  <c:v>9.5600000000000008E-3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7.3000000000000001E-3</c:v>
                </c:pt>
                <c:pt idx="8">
                  <c:v>4.3099999999999996E-3</c:v>
                </c:pt>
                <c:pt idx="9">
                  <c:v>5.5329999999999997E-2</c:v>
                </c:pt>
                <c:pt idx="10">
                  <c:v>2.0400000000000001E-3</c:v>
                </c:pt>
                <c:pt idx="11">
                  <c:v>0.28734000000000004</c:v>
                </c:pt>
                <c:pt idx="12">
                  <c:v>0.25468999999999997</c:v>
                </c:pt>
                <c:pt idx="13">
                  <c:v>0.34811999999999999</c:v>
                </c:pt>
                <c:pt idx="14">
                  <c:v>0</c:v>
                </c:pt>
                <c:pt idx="15">
                  <c:v>0</c:v>
                </c:pt>
                <c:pt idx="16">
                  <c:v>0.22978000000000001</c:v>
                </c:pt>
                <c:pt idx="17">
                  <c:v>1.7729999999999999E-2</c:v>
                </c:pt>
                <c:pt idx="18">
                  <c:v>0.14094999999999999</c:v>
                </c:pt>
                <c:pt idx="19">
                  <c:v>0.16365000000000002</c:v>
                </c:pt>
                <c:pt idx="20">
                  <c:v>9.987E-2</c:v>
                </c:pt>
                <c:pt idx="22">
                  <c:v>0.36241999999999996</c:v>
                </c:pt>
                <c:pt idx="23">
                  <c:v>0.25900000000000001</c:v>
                </c:pt>
                <c:pt idx="24">
                  <c:v>8.4199999999999997E-2</c:v>
                </c:pt>
                <c:pt idx="25">
                  <c:v>9.5600000000000008E-3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7.3000000000000001E-3</c:v>
                </c:pt>
                <c:pt idx="30">
                  <c:v>4.0000000000000001E-3</c:v>
                </c:pt>
                <c:pt idx="31">
                  <c:v>0.05</c:v>
                </c:pt>
                <c:pt idx="32">
                  <c:v>0.12021000000000001</c:v>
                </c:pt>
                <c:pt idx="33">
                  <c:v>0.54859999999999998</c:v>
                </c:pt>
                <c:pt idx="34">
                  <c:v>0.90188999999999997</c:v>
                </c:pt>
                <c:pt idx="35">
                  <c:v>1.2132700000000001</c:v>
                </c:pt>
                <c:pt idx="36">
                  <c:v>1.9530000000000002E-2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2.7420000000000003E-2</c:v>
                </c:pt>
                <c:pt idx="42">
                  <c:v>3.601E-2</c:v>
                </c:pt>
              </c:numCache>
            </c:numRef>
          </c:val>
        </c:ser>
        <c:ser>
          <c:idx val="6"/>
          <c:order val="6"/>
          <c:tx>
            <c:strRef>
              <c:f>REvsREnoGInga!$I$101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REvsREnoGInga!$I$102:$I$144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0.45637</c:v>
                </c:pt>
                <c:pt idx="4">
                  <c:v>0.33100000000000002</c:v>
                </c:pt>
                <c:pt idx="5">
                  <c:v>0.41699999999999998</c:v>
                </c:pt>
                <c:pt idx="6">
                  <c:v>0.40100000000000002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4.0245800000000003</c:v>
                </c:pt>
                <c:pt idx="14">
                  <c:v>4.0368200000000005</c:v>
                </c:pt>
                <c:pt idx="15">
                  <c:v>4.3562599999999998</c:v>
                </c:pt>
                <c:pt idx="16">
                  <c:v>1.7098</c:v>
                </c:pt>
                <c:pt idx="17">
                  <c:v>0.8881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0.51012999999999997</c:v>
                </c:pt>
                <c:pt idx="26">
                  <c:v>0.33100000000000002</c:v>
                </c:pt>
                <c:pt idx="27">
                  <c:v>0.41699999999999998</c:v>
                </c:pt>
                <c:pt idx="28">
                  <c:v>0.40100000000000002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0.88</c:v>
                </c:pt>
                <c:pt idx="35">
                  <c:v>5.4761000000000006</c:v>
                </c:pt>
                <c:pt idx="36">
                  <c:v>6.6421900000000003</c:v>
                </c:pt>
                <c:pt idx="37">
                  <c:v>2.95282</c:v>
                </c:pt>
                <c:pt idx="38">
                  <c:v>2.1611700000000003</c:v>
                </c:pt>
                <c:pt idx="39">
                  <c:v>1.32877</c:v>
                </c:pt>
                <c:pt idx="40">
                  <c:v>2.2595900000000002</c:v>
                </c:pt>
                <c:pt idx="41">
                  <c:v>1.7521999999999998</c:v>
                </c:pt>
                <c:pt idx="42">
                  <c:v>2.94137</c:v>
                </c:pt>
              </c:numCache>
            </c:numRef>
          </c:val>
        </c:ser>
        <c:ser>
          <c:idx val="8"/>
          <c:order val="7"/>
          <c:tx>
            <c:strRef>
              <c:f>REvsREnoGInga!$J$101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REvsREnoGInga!$J$102:$J$144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</c:v>
                </c:pt>
                <c:pt idx="28">
                  <c:v>0.05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REvsREnoGInga!$K$101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REvsREnoGInga!$K$102:$K$144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0.60199999999999998</c:v>
                </c:pt>
                <c:pt idx="5">
                  <c:v>0.65300000000000002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1.6578400000000002</c:v>
                </c:pt>
                <c:pt idx="13">
                  <c:v>3.3111099999999998</c:v>
                </c:pt>
                <c:pt idx="14">
                  <c:v>2.4759199999999999</c:v>
                </c:pt>
                <c:pt idx="15">
                  <c:v>1.6602600000000001</c:v>
                </c:pt>
                <c:pt idx="16">
                  <c:v>1.8903799999999999</c:v>
                </c:pt>
                <c:pt idx="17">
                  <c:v>1.6381599999999998</c:v>
                </c:pt>
                <c:pt idx="18">
                  <c:v>0.56892000000000009</c:v>
                </c:pt>
                <c:pt idx="19">
                  <c:v>1.1039500000000002</c:v>
                </c:pt>
                <c:pt idx="20">
                  <c:v>1.5221699999999998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0.60199999999999998</c:v>
                </c:pt>
                <c:pt idx="27">
                  <c:v>0.65300000000000002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0.57537000000000005</c:v>
                </c:pt>
                <c:pt idx="33">
                  <c:v>1.5</c:v>
                </c:pt>
                <c:pt idx="34">
                  <c:v>2.3587899999999999</c:v>
                </c:pt>
                <c:pt idx="35">
                  <c:v>1.8332699999999997</c:v>
                </c:pt>
                <c:pt idx="36">
                  <c:v>1.8679599999999998</c:v>
                </c:pt>
                <c:pt idx="37">
                  <c:v>1.7241200000000001</c:v>
                </c:pt>
                <c:pt idx="38">
                  <c:v>1.7353400000000001</c:v>
                </c:pt>
                <c:pt idx="39">
                  <c:v>1.4374399999999998</c:v>
                </c:pt>
                <c:pt idx="40">
                  <c:v>0.58398000000000005</c:v>
                </c:pt>
                <c:pt idx="41">
                  <c:v>1.03922</c:v>
                </c:pt>
                <c:pt idx="42">
                  <c:v>1.5533699999999999</c:v>
                </c:pt>
              </c:numCache>
            </c:numRef>
          </c:val>
        </c:ser>
        <c:ser>
          <c:idx val="9"/>
          <c:order val="9"/>
          <c:tx>
            <c:strRef>
              <c:f>REvsREnoGInga!$O$101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REvsREnoGInga!$O$102:$O$144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REvsREnoGInga!$Q$101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REvsREnoGInga!$Q$102:$Q$144</c:f>
              <c:numCache>
                <c:formatCode>0.0</c:formatCode>
                <c:ptCount val="43"/>
                <c:pt idx="0">
                  <c:v>0.38486000000000004</c:v>
                </c:pt>
                <c:pt idx="1">
                  <c:v>0.28281000000000001</c:v>
                </c:pt>
                <c:pt idx="2">
                  <c:v>0.23581000000000002</c:v>
                </c:pt>
                <c:pt idx="3">
                  <c:v>4.5190000000000001E-2</c:v>
                </c:pt>
                <c:pt idx="4">
                  <c:v>1.1999999999999999E-4</c:v>
                </c:pt>
                <c:pt idx="5">
                  <c:v>2.3999999999999998E-3</c:v>
                </c:pt>
                <c:pt idx="6">
                  <c:v>4.6000000000000001E-4</c:v>
                </c:pt>
                <c:pt idx="7">
                  <c:v>9.3000000000000005E-4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6.4099999999999999E-3</c:v>
                </c:pt>
                <c:pt idx="20">
                  <c:v>2.648E-2</c:v>
                </c:pt>
                <c:pt idx="22">
                  <c:v>0.38486000000000004</c:v>
                </c:pt>
                <c:pt idx="23">
                  <c:v>0.30951000000000001</c:v>
                </c:pt>
                <c:pt idx="24">
                  <c:v>0.19939000000000004</c:v>
                </c:pt>
                <c:pt idx="25">
                  <c:v>4.4060000000000002E-2</c:v>
                </c:pt>
                <c:pt idx="26">
                  <c:v>1.1999999999999999E-4</c:v>
                </c:pt>
                <c:pt idx="27">
                  <c:v>2.3999999999999998E-3</c:v>
                </c:pt>
                <c:pt idx="28">
                  <c:v>7.0499999999999998E-3</c:v>
                </c:pt>
                <c:pt idx="29">
                  <c:v>6.6699999999999997E-3</c:v>
                </c:pt>
                <c:pt idx="30">
                  <c:v>5.0000000000000001E-3</c:v>
                </c:pt>
                <c:pt idx="31">
                  <c:v>5.6799999999999993E-3</c:v>
                </c:pt>
                <c:pt idx="32">
                  <c:v>6.3699999999999998E-3</c:v>
                </c:pt>
                <c:pt idx="33">
                  <c:v>1.01E-2</c:v>
                </c:pt>
                <c:pt idx="34">
                  <c:v>8.26E-3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REvsREnoGInga!$R$101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REvsREnoGInga!$R$102:$R$144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REvsREnoGInga!$S$101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REvsREnoGInga!$S$102:$S$144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0</c:v>
                </c:pt>
                <c:pt idx="4">
                  <c:v>0.13770999999999997</c:v>
                </c:pt>
                <c:pt idx="5">
                  <c:v>8.3510000000000001E-2</c:v>
                </c:pt>
                <c:pt idx="6">
                  <c:v>8.3030000000000007E-2</c:v>
                </c:pt>
                <c:pt idx="7">
                  <c:v>8.8200000000000014E-2</c:v>
                </c:pt>
                <c:pt idx="8">
                  <c:v>0.27743000000000001</c:v>
                </c:pt>
                <c:pt idx="9">
                  <c:v>0.14401999999999998</c:v>
                </c:pt>
                <c:pt idx="10">
                  <c:v>0.12365999999999999</c:v>
                </c:pt>
                <c:pt idx="11">
                  <c:v>5.9209999999999999E-2</c:v>
                </c:pt>
                <c:pt idx="12">
                  <c:v>9.0980000000000005E-2</c:v>
                </c:pt>
                <c:pt idx="13">
                  <c:v>6.1779999999999995E-2</c:v>
                </c:pt>
                <c:pt idx="14">
                  <c:v>5.5430000000000007E-2</c:v>
                </c:pt>
                <c:pt idx="15">
                  <c:v>3.0870000000000002E-2</c:v>
                </c:pt>
                <c:pt idx="16">
                  <c:v>6.9130000000000011E-2</c:v>
                </c:pt>
                <c:pt idx="17">
                  <c:v>8.115E-2</c:v>
                </c:pt>
                <c:pt idx="18">
                  <c:v>9.7670000000000007E-2</c:v>
                </c:pt>
                <c:pt idx="19">
                  <c:v>7.4210000000000012E-2</c:v>
                </c:pt>
                <c:pt idx="20">
                  <c:v>6.8970000000000004E-2</c:v>
                </c:pt>
                <c:pt idx="22">
                  <c:v>0</c:v>
                </c:pt>
                <c:pt idx="23">
                  <c:v>0</c:v>
                </c:pt>
                <c:pt idx="24">
                  <c:v>3.6670000000000001E-2</c:v>
                </c:pt>
                <c:pt idx="25">
                  <c:v>0</c:v>
                </c:pt>
                <c:pt idx="26">
                  <c:v>0.14238999999999999</c:v>
                </c:pt>
                <c:pt idx="27">
                  <c:v>8.2810000000000022E-2</c:v>
                </c:pt>
                <c:pt idx="28">
                  <c:v>6.6479999999999984E-2</c:v>
                </c:pt>
                <c:pt idx="29">
                  <c:v>9.7660000000000011E-2</c:v>
                </c:pt>
                <c:pt idx="30">
                  <c:v>0.32973000000000002</c:v>
                </c:pt>
                <c:pt idx="31">
                  <c:v>0.11771000000000001</c:v>
                </c:pt>
                <c:pt idx="32">
                  <c:v>0.13743</c:v>
                </c:pt>
                <c:pt idx="33">
                  <c:v>9.827000000000001E-2</c:v>
                </c:pt>
                <c:pt idx="34">
                  <c:v>7.3240000000000013E-2</c:v>
                </c:pt>
                <c:pt idx="35">
                  <c:v>8.5430000000000006E-2</c:v>
                </c:pt>
                <c:pt idx="36">
                  <c:v>8.4669999999999995E-2</c:v>
                </c:pt>
                <c:pt idx="37">
                  <c:v>8.43E-3</c:v>
                </c:pt>
                <c:pt idx="38">
                  <c:v>3.6629999999999996E-2</c:v>
                </c:pt>
                <c:pt idx="39">
                  <c:v>5.6530000000000004E-2</c:v>
                </c:pt>
                <c:pt idx="40">
                  <c:v>7.9930000000000001E-2</c:v>
                </c:pt>
                <c:pt idx="41">
                  <c:v>4.6600000000000003E-2</c:v>
                </c:pt>
                <c:pt idx="42">
                  <c:v>6.0719999999999996E-2</c:v>
                </c:pt>
              </c:numCache>
            </c:numRef>
          </c:val>
        </c:ser>
        <c:ser>
          <c:idx val="16"/>
          <c:order val="13"/>
          <c:tx>
            <c:strRef>
              <c:f>REvsREnoGInga!$T$101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REvsREnoGInga!$A$102:$B$144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REvsREnoGInga!$T$102:$T$144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1.3789999999999998E-2</c:v>
                </c:pt>
                <c:pt idx="11">
                  <c:v>0.6885</c:v>
                </c:pt>
                <c:pt idx="12">
                  <c:v>0.50667000000000006</c:v>
                </c:pt>
                <c:pt idx="13">
                  <c:v>0.12357</c:v>
                </c:pt>
                <c:pt idx="14">
                  <c:v>0.10619999999999999</c:v>
                </c:pt>
                <c:pt idx="15">
                  <c:v>2.88964</c:v>
                </c:pt>
                <c:pt idx="16">
                  <c:v>2.74925</c:v>
                </c:pt>
                <c:pt idx="17">
                  <c:v>3.1128100000000001</c:v>
                </c:pt>
                <c:pt idx="18">
                  <c:v>3.9824999999999999</c:v>
                </c:pt>
                <c:pt idx="19">
                  <c:v>4.6964699999999997</c:v>
                </c:pt>
                <c:pt idx="20">
                  <c:v>4.19191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1.6649999999999998E-2</c:v>
                </c:pt>
                <c:pt idx="33">
                  <c:v>0.75561999999999996</c:v>
                </c:pt>
                <c:pt idx="34">
                  <c:v>0.43956000000000001</c:v>
                </c:pt>
                <c:pt idx="35">
                  <c:v>0.12357</c:v>
                </c:pt>
                <c:pt idx="36">
                  <c:v>0.10333999999999999</c:v>
                </c:pt>
                <c:pt idx="37">
                  <c:v>0.93473000000000006</c:v>
                </c:pt>
                <c:pt idx="38">
                  <c:v>2.7145799999999998</c:v>
                </c:pt>
                <c:pt idx="39">
                  <c:v>3.56087</c:v>
                </c:pt>
                <c:pt idx="40">
                  <c:v>4.0959099999999999</c:v>
                </c:pt>
                <c:pt idx="41">
                  <c:v>4.5511399999999993</c:v>
                </c:pt>
                <c:pt idx="42">
                  <c:v>4.1036299999999999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268096"/>
        <c:axId val="59273984"/>
      </c:barChart>
      <c:catAx>
        <c:axId val="592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73984"/>
        <c:crosses val="autoZero"/>
        <c:auto val="1"/>
        <c:lblAlgn val="ctr"/>
        <c:lblOffset val="100"/>
        <c:noMultiLvlLbl val="0"/>
      </c:catAx>
      <c:valAx>
        <c:axId val="5927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Capacity (GW)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926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Fossil&amp;Nuclear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Ren_noGInga 2015</c:v>
                </c:pt>
                <c:pt idx="3">
                  <c:v>Reference 2030</c:v>
                </c:pt>
                <c:pt idx="4">
                  <c:v>Ren_noGInga 2030</c:v>
                </c:pt>
                <c:pt idx="5">
                  <c:v>Reference 2050</c:v>
                </c:pt>
                <c:pt idx="6">
                  <c:v>Ren_noGInga 2050</c:v>
                </c:pt>
              </c:strCache>
            </c:strRef>
          </c:cat>
          <c:val>
            <c:numRef>
              <c:f>Overview!$T$23:$T$29</c:f>
              <c:numCache>
                <c:formatCode>#,##0</c:formatCode>
                <c:ptCount val="7"/>
                <c:pt idx="0">
                  <c:v>283.5400884</c:v>
                </c:pt>
                <c:pt idx="1">
                  <c:v>325.47289439999997</c:v>
                </c:pt>
                <c:pt idx="2">
                  <c:v>325.301286</c:v>
                </c:pt>
                <c:pt idx="3">
                  <c:v>448.88324879999993</c:v>
                </c:pt>
                <c:pt idx="4">
                  <c:v>355.80220439999994</c:v>
                </c:pt>
                <c:pt idx="5">
                  <c:v>818.83600679999995</c:v>
                </c:pt>
                <c:pt idx="6">
                  <c:v>227.19944760000001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Ren_noGInga 2015</c:v>
                </c:pt>
                <c:pt idx="3">
                  <c:v>Reference 2030</c:v>
                </c:pt>
                <c:pt idx="4">
                  <c:v>Ren_noGInga 2030</c:v>
                </c:pt>
                <c:pt idx="5">
                  <c:v>Reference 2050</c:v>
                </c:pt>
                <c:pt idx="6">
                  <c:v>Ren_noGInga 2050</c:v>
                </c:pt>
              </c:strCache>
            </c:strRef>
          </c:cat>
          <c:val>
            <c:numRef>
              <c:f>Overview!$U$23:$U$29</c:f>
              <c:numCache>
                <c:formatCode>#,##0</c:formatCode>
                <c:ptCount val="7"/>
                <c:pt idx="0">
                  <c:v>36.887834399999996</c:v>
                </c:pt>
                <c:pt idx="1">
                  <c:v>45.668945999999998</c:v>
                </c:pt>
                <c:pt idx="2">
                  <c:v>45.672625199999992</c:v>
                </c:pt>
                <c:pt idx="3">
                  <c:v>146.56627559999998</c:v>
                </c:pt>
                <c:pt idx="4">
                  <c:v>98.503309200000004</c:v>
                </c:pt>
                <c:pt idx="5">
                  <c:v>203.58003479999999</c:v>
                </c:pt>
                <c:pt idx="6">
                  <c:v>119.29315440000002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Ren_noGInga 2015</c:v>
                </c:pt>
                <c:pt idx="3">
                  <c:v>Reference 2030</c:v>
                </c:pt>
                <c:pt idx="4">
                  <c:v>Ren_noGInga 2030</c:v>
                </c:pt>
                <c:pt idx="5">
                  <c:v>Reference 2050</c:v>
                </c:pt>
                <c:pt idx="6">
                  <c:v>Ren_noGInga 2050</c:v>
                </c:pt>
              </c:strCache>
            </c:strRef>
          </c:cat>
          <c:val>
            <c:numRef>
              <c:f>Overview!$V$23:$V$29</c:f>
              <c:numCache>
                <c:formatCode>#,##0</c:formatCode>
                <c:ptCount val="7"/>
                <c:pt idx="0">
                  <c:v>0</c:v>
                </c:pt>
                <c:pt idx="1">
                  <c:v>4.8907956000000006</c:v>
                </c:pt>
                <c:pt idx="2">
                  <c:v>4.8909707999999998</c:v>
                </c:pt>
                <c:pt idx="3">
                  <c:v>21.911212799999998</c:v>
                </c:pt>
                <c:pt idx="4">
                  <c:v>47.515378800000001</c:v>
                </c:pt>
                <c:pt idx="5">
                  <c:v>31.158268800000002</c:v>
                </c:pt>
                <c:pt idx="6">
                  <c:v>106.68549959999999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Ren_noGInga 2015</c:v>
                </c:pt>
                <c:pt idx="3">
                  <c:v>Reference 2030</c:v>
                </c:pt>
                <c:pt idx="4">
                  <c:v>Ren_noGInga 2030</c:v>
                </c:pt>
                <c:pt idx="5">
                  <c:v>Reference 2050</c:v>
                </c:pt>
                <c:pt idx="6">
                  <c:v>Ren_noGInga 2050</c:v>
                </c:pt>
              </c:strCache>
            </c:strRef>
          </c:cat>
          <c:val>
            <c:numRef>
              <c:f>Overview!$W$23:$W$29</c:f>
              <c:numCache>
                <c:formatCode>#,##0</c:formatCode>
                <c:ptCount val="7"/>
                <c:pt idx="0">
                  <c:v>0</c:v>
                </c:pt>
                <c:pt idx="1">
                  <c:v>3.4252476000000001</c:v>
                </c:pt>
                <c:pt idx="2">
                  <c:v>3.5965056</c:v>
                </c:pt>
                <c:pt idx="3">
                  <c:v>4.5837576000000002</c:v>
                </c:pt>
                <c:pt idx="4">
                  <c:v>104.98378199999999</c:v>
                </c:pt>
                <c:pt idx="5">
                  <c:v>0</c:v>
                </c:pt>
                <c:pt idx="6">
                  <c:v>565.56609839999999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Overview!$C$23:$C$29</c:f>
              <c:strCache>
                <c:ptCount val="7"/>
                <c:pt idx="0">
                  <c:v>2010</c:v>
                </c:pt>
                <c:pt idx="1">
                  <c:v>Reference 2015</c:v>
                </c:pt>
                <c:pt idx="2">
                  <c:v>Ren_noGInga 2015</c:v>
                </c:pt>
                <c:pt idx="3">
                  <c:v>Reference 2030</c:v>
                </c:pt>
                <c:pt idx="4">
                  <c:v>Ren_noGInga 2030</c:v>
                </c:pt>
                <c:pt idx="5">
                  <c:v>Reference 2050</c:v>
                </c:pt>
                <c:pt idx="6">
                  <c:v>Ren_noGInga 2050</c:v>
                </c:pt>
              </c:strCache>
            </c:strRef>
          </c:cat>
          <c:val>
            <c:numRef>
              <c:f>Overview!$X$23:$X$29</c:f>
              <c:numCache>
                <c:formatCode>#,##0</c:formatCode>
                <c:ptCount val="7"/>
                <c:pt idx="0">
                  <c:v>1.5873995999999997</c:v>
                </c:pt>
                <c:pt idx="1">
                  <c:v>3.1324883999999997</c:v>
                </c:pt>
                <c:pt idx="2">
                  <c:v>3.1324883999999997</c:v>
                </c:pt>
                <c:pt idx="3">
                  <c:v>11.785879200000002</c:v>
                </c:pt>
                <c:pt idx="4">
                  <c:v>15.958179599999999</c:v>
                </c:pt>
                <c:pt idx="5">
                  <c:v>19.359599999999997</c:v>
                </c:pt>
                <c:pt idx="6">
                  <c:v>21.106168799999999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9744"/>
        <c:axId val="73285632"/>
      </c:barChart>
      <c:catAx>
        <c:axId val="6671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3285632"/>
        <c:crosses val="autoZero"/>
        <c:auto val="1"/>
        <c:lblAlgn val="ctr"/>
        <c:lblOffset val="100"/>
        <c:noMultiLvlLbl val="0"/>
      </c:catAx>
      <c:valAx>
        <c:axId val="7328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671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REvsREnoGInga!$C$217:$C$243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6.229323599999999</c:v>
                </c:pt>
                <c:pt idx="20">
                  <c:v>3.2367323999999997</c:v>
                </c:pt>
                <c:pt idx="21">
                  <c:v>282.77954519999997</c:v>
                </c:pt>
                <c:pt idx="22">
                  <c:v>0.23485559999999997</c:v>
                </c:pt>
                <c:pt idx="23">
                  <c:v>0.1109016</c:v>
                </c:pt>
                <c:pt idx="24">
                  <c:v>0</c:v>
                </c:pt>
                <c:pt idx="25">
                  <c:v>13.0364568</c:v>
                </c:pt>
              </c:numCache>
            </c:numRef>
          </c:val>
        </c:ser>
        <c:ser>
          <c:idx val="1"/>
          <c:order val="1"/>
          <c:tx>
            <c:strRef>
              <c:f>REvsREnoGInga!$D$216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REvsREnoGInga!$D$217:$D$243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1.1475600000000001E-2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REvsREnoGInga!$E$217:$E$243</c:f>
              <c:numCache>
                <c:formatCode>_(* #,##0.00_);_(* \(#,##0.00\);_(* "-"??_);_(@_)</c:formatCode>
                <c:ptCount val="27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2.6264231999999996</c:v>
                </c:pt>
                <c:pt idx="15">
                  <c:v>2.6279999999999999E-4</c:v>
                </c:pt>
                <c:pt idx="16">
                  <c:v>1.5691788</c:v>
                </c:pt>
                <c:pt idx="17">
                  <c:v>0</c:v>
                </c:pt>
                <c:pt idx="18">
                  <c:v>0</c:v>
                </c:pt>
                <c:pt idx="19">
                  <c:v>0.54031679999999993</c:v>
                </c:pt>
                <c:pt idx="20">
                  <c:v>6.3889307999999989</c:v>
                </c:pt>
                <c:pt idx="21">
                  <c:v>0.59690639999999995</c:v>
                </c:pt>
                <c:pt idx="22">
                  <c:v>8.7600000000000002E-5</c:v>
                </c:pt>
                <c:pt idx="23">
                  <c:v>1.1748912</c:v>
                </c:pt>
                <c:pt idx="24">
                  <c:v>6.1320000000000005E-4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REvsREnoGInga!$F$216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REvsREnoGInga!$F$217:$F$243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26.9170272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REvsREnoGInga!$G$216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REvsREnoGInga!$G$217:$G$243</c:f>
              <c:numCache>
                <c:formatCode>_(* #,##0.00_);_(* \(#,##0.00\);_(* "-"??_);_(@_)</c:formatCode>
                <c:ptCount val="27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  <c:pt idx="14">
                  <c:v>4.6897536000000004</c:v>
                </c:pt>
                <c:pt idx="15">
                  <c:v>0</c:v>
                </c:pt>
                <c:pt idx="16">
                  <c:v>25.041073200000003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1.2169391999999999</c:v>
                </c:pt>
                <c:pt idx="22">
                  <c:v>0.1341156</c:v>
                </c:pt>
                <c:pt idx="23">
                  <c:v>5.9393675999999997</c:v>
                </c:pt>
                <c:pt idx="24">
                  <c:v>23.926450800000001</c:v>
                </c:pt>
                <c:pt idx="25">
                  <c:v>4.8490979999999988</c:v>
                </c:pt>
              </c:numCache>
            </c:numRef>
          </c:val>
        </c:ser>
        <c:ser>
          <c:idx val="5"/>
          <c:order val="5"/>
          <c:tx>
            <c:strRef>
              <c:f>REvsREnoGInga!$H$216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REvsREnoGInga!$H$217:$H$243</c:f>
              <c:numCache>
                <c:formatCode>_(* #,##0.00_);_(* \(#,##0.00\);_(* "-"??_);_(@_)</c:formatCode>
                <c:ptCount val="27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  <c:pt idx="14">
                  <c:v>2.19</c:v>
                </c:pt>
                <c:pt idx="15">
                  <c:v>0</c:v>
                </c:pt>
                <c:pt idx="16">
                  <c:v>2.19</c:v>
                </c:pt>
                <c:pt idx="17">
                  <c:v>0</c:v>
                </c:pt>
                <c:pt idx="18">
                  <c:v>0.876</c:v>
                </c:pt>
                <c:pt idx="19">
                  <c:v>4.38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0.27777960000000002</c:v>
                </c:pt>
              </c:numCache>
            </c:numRef>
          </c:val>
        </c:ser>
        <c:ser>
          <c:idx val="6"/>
          <c:order val="6"/>
          <c:tx>
            <c:strRef>
              <c:f>REvsREnoGInga!$I$216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REvsREnoGInga!$I$217:$I$243</c:f>
              <c:numCache>
                <c:formatCode>_(* #,##0.00_);_(* \(#,##0.00\);_(* "-"??_);_(@_)</c:formatCode>
                <c:ptCount val="27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  <c:pt idx="14">
                  <c:v>6.8683655999999988</c:v>
                </c:pt>
                <c:pt idx="15">
                  <c:v>0</c:v>
                </c:pt>
                <c:pt idx="16">
                  <c:v>7.9692348000000006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34.008071999999999</c:v>
                </c:pt>
                <c:pt idx="22">
                  <c:v>0</c:v>
                </c:pt>
                <c:pt idx="23">
                  <c:v>6.1933199999999999</c:v>
                </c:pt>
                <c:pt idx="24">
                  <c:v>5.5244064000000002</c:v>
                </c:pt>
                <c:pt idx="25">
                  <c:v>0.8889648</c:v>
                </c:pt>
              </c:numCache>
            </c:numRef>
          </c:val>
        </c:ser>
        <c:ser>
          <c:idx val="8"/>
          <c:order val="7"/>
          <c:tx>
            <c:strRef>
              <c:f>REvsREnoGInga!$J$216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REvsREnoGInga!$J$217:$J$243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REvsREnoGInga!$K$216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REvsREnoGInga!$K$217:$K$243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  <c:pt idx="14">
                  <c:v>0</c:v>
                </c:pt>
                <c:pt idx="15">
                  <c:v>0.36406560000000004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42.549597599999998</c:v>
                </c:pt>
                <c:pt idx="22">
                  <c:v>8.2256399999999993E-2</c:v>
                </c:pt>
                <c:pt idx="23">
                  <c:v>0.96281159999999999</c:v>
                </c:pt>
                <c:pt idx="24">
                  <c:v>1.6332143999999997</c:v>
                </c:pt>
                <c:pt idx="25">
                  <c:v>0.98821559999999997</c:v>
                </c:pt>
              </c:numCache>
            </c:numRef>
          </c:val>
        </c:ser>
        <c:ser>
          <c:idx val="9"/>
          <c:order val="9"/>
          <c:tx>
            <c:strRef>
              <c:f>REvsREnoGInga!$O$216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REvsREnoGInga!$O$217:$O$243</c:f>
              <c:numCache>
                <c:formatCode>_(* #,##0.00_);_(* \(#,##0.00\);_(* "-"??_);_(@_)</c:formatCode>
                <c:ptCount val="27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  <c:pt idx="14">
                  <c:v>3.0060815999999995</c:v>
                </c:pt>
                <c:pt idx="15">
                  <c:v>-2.9651723999999997</c:v>
                </c:pt>
                <c:pt idx="16">
                  <c:v>1.0396368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-23.7253212</c:v>
                </c:pt>
                <c:pt idx="20">
                  <c:v>-5.8709519999999999</c:v>
                </c:pt>
                <c:pt idx="21">
                  <c:v>20.516095200000002</c:v>
                </c:pt>
                <c:pt idx="22">
                  <c:v>0.46217760000000091</c:v>
                </c:pt>
                <c:pt idx="23">
                  <c:v>1.5088224000000001</c:v>
                </c:pt>
                <c:pt idx="24">
                  <c:v>3.2983152000000011</c:v>
                </c:pt>
                <c:pt idx="25">
                  <c:v>0.83815679999999881</c:v>
                </c:pt>
              </c:numCache>
            </c:numRef>
          </c:val>
        </c:ser>
        <c:ser>
          <c:idx val="14"/>
          <c:order val="11"/>
          <c:tx>
            <c:strRef>
              <c:f>REvsREnoGInga!$R$216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REvsREnoGInga!$R$217:$R$243</c:f>
              <c:numCache>
                <c:formatCode>_(* #,##0.00_);_(* \(#,##0.00\);_(* "-"??_);_(@_)</c:formatCode>
                <c:ptCount val="27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  <c:pt idx="14">
                  <c:v>1.85712E-2</c:v>
                </c:pt>
                <c:pt idx="15">
                  <c:v>1.9184400000000001E-2</c:v>
                </c:pt>
                <c:pt idx="16">
                  <c:v>1.4191200000000001E-2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0</c:v>
                </c:pt>
                <c:pt idx="24">
                  <c:v>8.4971999999999999E-3</c:v>
                </c:pt>
                <c:pt idx="25">
                  <c:v>1.095E-2</c:v>
                </c:pt>
              </c:numCache>
            </c:numRef>
          </c:val>
        </c:ser>
        <c:ser>
          <c:idx val="15"/>
          <c:order val="12"/>
          <c:tx>
            <c:strRef>
              <c:f>REvsREnoGInga!$S$216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REvsREnoGInga!$S$217:$S$243</c:f>
              <c:numCache>
                <c:formatCode>_(* #,##0.00_);_(* \(#,##0.00\);_(* "-"??_);_(@_)</c:formatCode>
                <c:ptCount val="27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  <c:pt idx="14">
                  <c:v>0.67057800000000001</c:v>
                </c:pt>
                <c:pt idx="15">
                  <c:v>0</c:v>
                </c:pt>
                <c:pt idx="16">
                  <c:v>1.2652067999999999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7.0693199999999998E-2</c:v>
                </c:pt>
                <c:pt idx="23">
                  <c:v>0.75020640000000005</c:v>
                </c:pt>
                <c:pt idx="24">
                  <c:v>1.1423915999999998</c:v>
                </c:pt>
                <c:pt idx="25">
                  <c:v>0.75677640000000002</c:v>
                </c:pt>
              </c:numCache>
            </c:numRef>
          </c:val>
        </c:ser>
        <c:ser>
          <c:idx val="16"/>
          <c:order val="13"/>
          <c:tx>
            <c:strRef>
              <c:f>REvsREnoGInga!$T$216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REvsREnoGInga!$T$217:$T$243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  <c:pt idx="14">
                  <c:v>0</c:v>
                </c:pt>
                <c:pt idx="15">
                  <c:v>0.1215012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40.030922399999994</c:v>
                </c:pt>
                <c:pt idx="22">
                  <c:v>5.475E-2</c:v>
                </c:pt>
                <c:pt idx="23">
                  <c:v>1.7080248</c:v>
                </c:pt>
                <c:pt idx="24">
                  <c:v>0</c:v>
                </c:pt>
                <c:pt idx="25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379072"/>
        <c:axId val="59381248"/>
      </c:barChart>
      <c:lineChart>
        <c:grouping val="standard"/>
        <c:varyColors val="0"/>
        <c:ser>
          <c:idx val="13"/>
          <c:order val="10"/>
          <c:tx>
            <c:strRef>
              <c:f>REvsREnoGInga!$Q$216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REvsREnoGInga!$Q$217:$Q$243</c:f>
              <c:numCache>
                <c:formatCode>_(* #,##0.00_);_(* \(#,##0.00\);_(* "-"??_);_(@_)</c:formatCode>
                <c:ptCount val="27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414.71679599999999</c:v>
                </c:pt>
                <c:pt idx="8">
                  <c:v>1.7467439999999996</c:v>
                </c:pt>
                <c:pt idx="9">
                  <c:v>20.694624000000001</c:v>
                </c:pt>
                <c:pt idx="10">
                  <c:v>32.497848000000005</c:v>
                </c:pt>
                <c:pt idx="11">
                  <c:v>20.319696</c:v>
                </c:pt>
                <c:pt idx="14">
                  <c:v>18.228684000000001</c:v>
                </c:pt>
                <c:pt idx="15">
                  <c:v>7.0973519999999999</c:v>
                </c:pt>
                <c:pt idx="16">
                  <c:v>36.129744000000002</c:v>
                </c:pt>
                <c:pt idx="17">
                  <c:v>1.1536920000000002</c:v>
                </c:pt>
                <c:pt idx="18">
                  <c:v>3.2692320000000006</c:v>
                </c:pt>
                <c:pt idx="19">
                  <c:v>7.9278000000000004</c:v>
                </c:pt>
                <c:pt idx="20">
                  <c:v>6.0925799999999999</c:v>
                </c:pt>
                <c:pt idx="21">
                  <c:v>414.71679599999999</c:v>
                </c:pt>
                <c:pt idx="22">
                  <c:v>1.7467439999999996</c:v>
                </c:pt>
                <c:pt idx="23">
                  <c:v>20.694624000000001</c:v>
                </c:pt>
                <c:pt idx="24">
                  <c:v>32.497848000000005</c:v>
                </c:pt>
                <c:pt idx="25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79072"/>
        <c:axId val="59381248"/>
      </c:lineChart>
      <c:catAx>
        <c:axId val="593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381248"/>
        <c:crosses val="autoZero"/>
        <c:auto val="1"/>
        <c:lblAlgn val="ctr"/>
        <c:lblOffset val="100"/>
        <c:noMultiLvlLbl val="0"/>
      </c:catAx>
      <c:valAx>
        <c:axId val="59381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5937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REvsREnoGInga!$C$216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REvsREnoGInga!$C$217:$C$243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6.229323599999999</c:v>
                </c:pt>
                <c:pt idx="20">
                  <c:v>3.2367323999999997</c:v>
                </c:pt>
                <c:pt idx="21">
                  <c:v>282.77954519999997</c:v>
                </c:pt>
                <c:pt idx="22">
                  <c:v>0.23485559999999997</c:v>
                </c:pt>
                <c:pt idx="23">
                  <c:v>0.1109016</c:v>
                </c:pt>
                <c:pt idx="24">
                  <c:v>0</c:v>
                </c:pt>
                <c:pt idx="25">
                  <c:v>13.0364568</c:v>
                </c:pt>
              </c:numCache>
            </c:numRef>
          </c:val>
        </c:ser>
        <c:ser>
          <c:idx val="1"/>
          <c:order val="1"/>
          <c:tx>
            <c:strRef>
              <c:f>REvsREnoGInga!$D$216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REvsREnoGInga!$D$217:$D$243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1.1475600000000001E-2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REvsREnoGInga!$E$217:$E$243</c:f>
              <c:numCache>
                <c:formatCode>_(* #,##0.00_);_(* \(#,##0.00\);_(* "-"??_);_(@_)</c:formatCode>
                <c:ptCount val="27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2.6264231999999996</c:v>
                </c:pt>
                <c:pt idx="15">
                  <c:v>2.6279999999999999E-4</c:v>
                </c:pt>
                <c:pt idx="16">
                  <c:v>1.5691788</c:v>
                </c:pt>
                <c:pt idx="17">
                  <c:v>0</c:v>
                </c:pt>
                <c:pt idx="18">
                  <c:v>0</c:v>
                </c:pt>
                <c:pt idx="19">
                  <c:v>0.54031679999999993</c:v>
                </c:pt>
                <c:pt idx="20">
                  <c:v>6.3889307999999989</c:v>
                </c:pt>
                <c:pt idx="21">
                  <c:v>0.59690639999999995</c:v>
                </c:pt>
                <c:pt idx="22">
                  <c:v>8.7600000000000002E-5</c:v>
                </c:pt>
                <c:pt idx="23">
                  <c:v>1.1748912</c:v>
                </c:pt>
                <c:pt idx="24">
                  <c:v>6.1320000000000005E-4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REvsREnoGInga!$F$216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REvsREnoGInga!$F$217:$F$243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26.9170272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REvsREnoGInga!$G$216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REvsREnoGInga!$G$217:$G$243</c:f>
              <c:numCache>
                <c:formatCode>_(* #,##0.00_);_(* \(#,##0.00\);_(* "-"??_);_(@_)</c:formatCode>
                <c:ptCount val="27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  <c:pt idx="14">
                  <c:v>4.6897536000000004</c:v>
                </c:pt>
                <c:pt idx="15">
                  <c:v>0</c:v>
                </c:pt>
                <c:pt idx="16">
                  <c:v>25.041073200000003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1.2169391999999999</c:v>
                </c:pt>
                <c:pt idx="22">
                  <c:v>0.1341156</c:v>
                </c:pt>
                <c:pt idx="23">
                  <c:v>5.9393675999999997</c:v>
                </c:pt>
                <c:pt idx="24">
                  <c:v>23.926450800000001</c:v>
                </c:pt>
                <c:pt idx="25">
                  <c:v>4.8490979999999988</c:v>
                </c:pt>
              </c:numCache>
            </c:numRef>
          </c:val>
        </c:ser>
        <c:ser>
          <c:idx val="5"/>
          <c:order val="5"/>
          <c:tx>
            <c:strRef>
              <c:f>REvsREnoGInga!$H$216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REvsREnoGInga!$H$217:$H$243</c:f>
              <c:numCache>
                <c:formatCode>_(* #,##0.00_);_(* \(#,##0.00\);_(* "-"??_);_(@_)</c:formatCode>
                <c:ptCount val="27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  <c:pt idx="14">
                  <c:v>2.19</c:v>
                </c:pt>
                <c:pt idx="15">
                  <c:v>0</c:v>
                </c:pt>
                <c:pt idx="16">
                  <c:v>2.19</c:v>
                </c:pt>
                <c:pt idx="17">
                  <c:v>0</c:v>
                </c:pt>
                <c:pt idx="18">
                  <c:v>0.876</c:v>
                </c:pt>
                <c:pt idx="19">
                  <c:v>4.38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0.27777960000000002</c:v>
                </c:pt>
              </c:numCache>
            </c:numRef>
          </c:val>
        </c:ser>
        <c:ser>
          <c:idx val="6"/>
          <c:order val="6"/>
          <c:tx>
            <c:strRef>
              <c:f>REvsREnoGInga!$I$216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REvsREnoGInga!$I$217:$I$243</c:f>
              <c:numCache>
                <c:formatCode>_(* #,##0.00_);_(* \(#,##0.00\);_(* "-"??_);_(@_)</c:formatCode>
                <c:ptCount val="27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  <c:pt idx="14">
                  <c:v>6.8683655999999988</c:v>
                </c:pt>
                <c:pt idx="15">
                  <c:v>0</c:v>
                </c:pt>
                <c:pt idx="16">
                  <c:v>7.9692348000000006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34.008071999999999</c:v>
                </c:pt>
                <c:pt idx="22">
                  <c:v>0</c:v>
                </c:pt>
                <c:pt idx="23">
                  <c:v>6.1933199999999999</c:v>
                </c:pt>
                <c:pt idx="24">
                  <c:v>5.5244064000000002</c:v>
                </c:pt>
                <c:pt idx="25">
                  <c:v>0.8889648</c:v>
                </c:pt>
              </c:numCache>
            </c:numRef>
          </c:val>
        </c:ser>
        <c:ser>
          <c:idx val="8"/>
          <c:order val="7"/>
          <c:tx>
            <c:strRef>
              <c:f>REvsREnoGInga!$J$216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REvsREnoGInga!$J$217:$J$243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REvsREnoGInga!$K$216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REvsREnoGInga!$K$217:$K$243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  <c:pt idx="14">
                  <c:v>0</c:v>
                </c:pt>
                <c:pt idx="15">
                  <c:v>0.36406560000000004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42.549597599999998</c:v>
                </c:pt>
                <c:pt idx="22">
                  <c:v>8.2256399999999993E-2</c:v>
                </c:pt>
                <c:pt idx="23">
                  <c:v>0.96281159999999999</c:v>
                </c:pt>
                <c:pt idx="24">
                  <c:v>1.6332143999999997</c:v>
                </c:pt>
                <c:pt idx="25">
                  <c:v>0.98821559999999997</c:v>
                </c:pt>
              </c:numCache>
            </c:numRef>
          </c:val>
        </c:ser>
        <c:ser>
          <c:idx val="9"/>
          <c:order val="9"/>
          <c:tx>
            <c:strRef>
              <c:f>REvsREnoGInga!$O$216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REvsREnoGInga!$O$217:$O$243</c:f>
              <c:numCache>
                <c:formatCode>_(* #,##0.00_);_(* \(#,##0.00\);_(* "-"??_);_(@_)</c:formatCode>
                <c:ptCount val="27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  <c:pt idx="14">
                  <c:v>3.0060815999999995</c:v>
                </c:pt>
                <c:pt idx="15">
                  <c:v>-2.9651723999999997</c:v>
                </c:pt>
                <c:pt idx="16">
                  <c:v>1.0396368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-23.7253212</c:v>
                </c:pt>
                <c:pt idx="20">
                  <c:v>-5.8709519999999999</c:v>
                </c:pt>
                <c:pt idx="21">
                  <c:v>20.516095200000002</c:v>
                </c:pt>
                <c:pt idx="22">
                  <c:v>0.46217760000000091</c:v>
                </c:pt>
                <c:pt idx="23">
                  <c:v>1.5088224000000001</c:v>
                </c:pt>
                <c:pt idx="24">
                  <c:v>3.2983152000000011</c:v>
                </c:pt>
                <c:pt idx="25">
                  <c:v>0.83815679999999881</c:v>
                </c:pt>
              </c:numCache>
            </c:numRef>
          </c:val>
        </c:ser>
        <c:ser>
          <c:idx val="14"/>
          <c:order val="10"/>
          <c:tx>
            <c:strRef>
              <c:f>REvsREnoGInga!$R$216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REvsREnoGInga!$R$217:$R$243</c:f>
              <c:numCache>
                <c:formatCode>_(* #,##0.00_);_(* \(#,##0.00\);_(* "-"??_);_(@_)</c:formatCode>
                <c:ptCount val="27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  <c:pt idx="14">
                  <c:v>1.85712E-2</c:v>
                </c:pt>
                <c:pt idx="15">
                  <c:v>1.9184400000000001E-2</c:v>
                </c:pt>
                <c:pt idx="16">
                  <c:v>1.4191200000000001E-2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0</c:v>
                </c:pt>
                <c:pt idx="24">
                  <c:v>8.4971999999999999E-3</c:v>
                </c:pt>
                <c:pt idx="25">
                  <c:v>1.095E-2</c:v>
                </c:pt>
              </c:numCache>
            </c:numRef>
          </c:val>
        </c:ser>
        <c:ser>
          <c:idx val="15"/>
          <c:order val="11"/>
          <c:tx>
            <c:strRef>
              <c:f>REvsREnoGInga!$S$216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REvsREnoGInga!$S$217:$S$243</c:f>
              <c:numCache>
                <c:formatCode>_(* #,##0.00_);_(* \(#,##0.00\);_(* "-"??_);_(@_)</c:formatCode>
                <c:ptCount val="27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  <c:pt idx="14">
                  <c:v>0.67057800000000001</c:v>
                </c:pt>
                <c:pt idx="15">
                  <c:v>0</c:v>
                </c:pt>
                <c:pt idx="16">
                  <c:v>1.2652067999999999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7.0693199999999998E-2</c:v>
                </c:pt>
                <c:pt idx="23">
                  <c:v>0.75020640000000005</c:v>
                </c:pt>
                <c:pt idx="24">
                  <c:v>1.1423915999999998</c:v>
                </c:pt>
                <c:pt idx="25">
                  <c:v>0.75677640000000002</c:v>
                </c:pt>
              </c:numCache>
            </c:numRef>
          </c:val>
        </c:ser>
        <c:ser>
          <c:idx val="16"/>
          <c:order val="12"/>
          <c:tx>
            <c:strRef>
              <c:f>REvsREnoGInga!$T$216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REvsREnoGInga!$A$217:$B$243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REvsREnoGInga!$T$217:$T$243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  <c:pt idx="14">
                  <c:v>0</c:v>
                </c:pt>
                <c:pt idx="15">
                  <c:v>0.1215012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40.030922399999994</c:v>
                </c:pt>
                <c:pt idx="22">
                  <c:v>5.475E-2</c:v>
                </c:pt>
                <c:pt idx="23">
                  <c:v>1.7080248</c:v>
                </c:pt>
                <c:pt idx="24">
                  <c:v>0</c:v>
                </c:pt>
                <c:pt idx="25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424768"/>
        <c:axId val="59426304"/>
      </c:barChart>
      <c:catAx>
        <c:axId val="594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26304"/>
        <c:crosses val="autoZero"/>
        <c:auto val="1"/>
        <c:lblAlgn val="ctr"/>
        <c:lblOffset val="100"/>
        <c:noMultiLvlLbl val="0"/>
      </c:catAx>
      <c:valAx>
        <c:axId val="5942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942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REvsREnoGInga!$C$216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REvsREnoGInga!$C$231:$C$243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6.229323599999999</c:v>
                </c:pt>
                <c:pt idx="6">
                  <c:v>3.2367323999999997</c:v>
                </c:pt>
                <c:pt idx="7">
                  <c:v>282.77954519999997</c:v>
                </c:pt>
                <c:pt idx="8">
                  <c:v>0.23485559999999997</c:v>
                </c:pt>
                <c:pt idx="9">
                  <c:v>0.1109016</c:v>
                </c:pt>
                <c:pt idx="10">
                  <c:v>0</c:v>
                </c:pt>
                <c:pt idx="11">
                  <c:v>13.0364568</c:v>
                </c:pt>
              </c:numCache>
            </c:numRef>
          </c:val>
        </c:ser>
        <c:ser>
          <c:idx val="1"/>
          <c:order val="1"/>
          <c:tx>
            <c:strRef>
              <c:f>REvsREnoGInga!$D$216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REvsREnoGInga!$D$231:$D$243</c:f>
              <c:numCache>
                <c:formatCode>_(* #,##0.00_);_(* \(#,##0.00\);_(* "-"??_);_(@_)</c:formatCode>
                <c:ptCount val="13"/>
                <c:pt idx="0">
                  <c:v>1.1475600000000001E-2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REvsREnoGInga!$E$231:$E$243</c:f>
              <c:numCache>
                <c:formatCode>_(* #,##0.00_);_(* \(#,##0.00\);_(* "-"??_);_(@_)</c:formatCode>
                <c:ptCount val="13"/>
                <c:pt idx="0">
                  <c:v>2.6264231999999996</c:v>
                </c:pt>
                <c:pt idx="1">
                  <c:v>2.6279999999999999E-4</c:v>
                </c:pt>
                <c:pt idx="2">
                  <c:v>1.5691788</c:v>
                </c:pt>
                <c:pt idx="3">
                  <c:v>0</c:v>
                </c:pt>
                <c:pt idx="4">
                  <c:v>0</c:v>
                </c:pt>
                <c:pt idx="5">
                  <c:v>0.54031679999999993</c:v>
                </c:pt>
                <c:pt idx="6">
                  <c:v>6.3889307999999989</c:v>
                </c:pt>
                <c:pt idx="7">
                  <c:v>0.59690639999999995</c:v>
                </c:pt>
                <c:pt idx="8">
                  <c:v>8.7600000000000002E-5</c:v>
                </c:pt>
                <c:pt idx="9">
                  <c:v>1.1748912</c:v>
                </c:pt>
                <c:pt idx="10">
                  <c:v>6.1320000000000005E-4</c:v>
                </c:pt>
                <c:pt idx="1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REvsREnoGInga!$F$216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REvsREnoGInga!$F$231:$F$243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26.9170272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REvsREnoGInga!$G$216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REvsREnoGInga!$G$231:$G$243</c:f>
              <c:numCache>
                <c:formatCode>_(* #,##0.00_);_(* \(#,##0.00\);_(* "-"??_);_(@_)</c:formatCode>
                <c:ptCount val="13"/>
                <c:pt idx="0">
                  <c:v>4.6897536000000004</c:v>
                </c:pt>
                <c:pt idx="1">
                  <c:v>0</c:v>
                </c:pt>
                <c:pt idx="2">
                  <c:v>25.041073200000003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1.2169391999999999</c:v>
                </c:pt>
                <c:pt idx="8">
                  <c:v>0.1341156</c:v>
                </c:pt>
                <c:pt idx="9">
                  <c:v>5.9393675999999997</c:v>
                </c:pt>
                <c:pt idx="10">
                  <c:v>23.926450800000001</c:v>
                </c:pt>
                <c:pt idx="11">
                  <c:v>4.8490979999999988</c:v>
                </c:pt>
              </c:numCache>
            </c:numRef>
          </c:val>
        </c:ser>
        <c:ser>
          <c:idx val="5"/>
          <c:order val="5"/>
          <c:tx>
            <c:strRef>
              <c:f>REvsREnoGInga!$H$216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REvsREnoGInga!$H$231:$H$243</c:f>
              <c:numCache>
                <c:formatCode>_(* #,##0.00_);_(* \(#,##0.00\);_(* "-"??_);_(@_)</c:formatCode>
                <c:ptCount val="13"/>
                <c:pt idx="0">
                  <c:v>2.19</c:v>
                </c:pt>
                <c:pt idx="1">
                  <c:v>0</c:v>
                </c:pt>
                <c:pt idx="2">
                  <c:v>2.19</c:v>
                </c:pt>
                <c:pt idx="3">
                  <c:v>0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0.27777960000000002</c:v>
                </c:pt>
              </c:numCache>
            </c:numRef>
          </c:val>
        </c:ser>
        <c:ser>
          <c:idx val="6"/>
          <c:order val="6"/>
          <c:tx>
            <c:strRef>
              <c:f>REvsREnoGInga!$I$216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REvsREnoGInga!$I$231:$I$243</c:f>
              <c:numCache>
                <c:formatCode>_(* #,##0.00_);_(* \(#,##0.00\);_(* "-"??_);_(@_)</c:formatCode>
                <c:ptCount val="13"/>
                <c:pt idx="0">
                  <c:v>6.8683655999999988</c:v>
                </c:pt>
                <c:pt idx="1">
                  <c:v>0</c:v>
                </c:pt>
                <c:pt idx="2">
                  <c:v>7.9692348000000006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34.008071999999999</c:v>
                </c:pt>
                <c:pt idx="8">
                  <c:v>0</c:v>
                </c:pt>
                <c:pt idx="9">
                  <c:v>6.1933199999999999</c:v>
                </c:pt>
                <c:pt idx="10">
                  <c:v>5.5244064000000002</c:v>
                </c:pt>
                <c:pt idx="11">
                  <c:v>0.8889648</c:v>
                </c:pt>
              </c:numCache>
            </c:numRef>
          </c:val>
        </c:ser>
        <c:ser>
          <c:idx val="8"/>
          <c:order val="7"/>
          <c:tx>
            <c:strRef>
              <c:f>REvsREnoGInga!$J$216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REvsREnoGInga!$J$231:$J$243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REvsREnoGInga!$K$216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REvsREnoGInga!$K$231:$K$243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0.36406560000000004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42.549597599999998</c:v>
                </c:pt>
                <c:pt idx="8">
                  <c:v>8.2256399999999993E-2</c:v>
                </c:pt>
                <c:pt idx="9">
                  <c:v>0.96281159999999999</c:v>
                </c:pt>
                <c:pt idx="10">
                  <c:v>1.6332143999999997</c:v>
                </c:pt>
                <c:pt idx="11">
                  <c:v>0.98821559999999997</c:v>
                </c:pt>
              </c:numCache>
            </c:numRef>
          </c:val>
        </c:ser>
        <c:ser>
          <c:idx val="9"/>
          <c:order val="9"/>
          <c:tx>
            <c:strRef>
              <c:f>REvsREnoGInga!$O$216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REvsREnoGInga!$O$231:$O$243</c:f>
              <c:numCache>
                <c:formatCode>_(* #,##0.00_);_(* \(#,##0.00\);_(* "-"??_);_(@_)</c:formatCode>
                <c:ptCount val="13"/>
                <c:pt idx="0">
                  <c:v>3.0060815999999995</c:v>
                </c:pt>
                <c:pt idx="1">
                  <c:v>-2.9651723999999997</c:v>
                </c:pt>
                <c:pt idx="2">
                  <c:v>1.0396368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-23.7253212</c:v>
                </c:pt>
                <c:pt idx="6">
                  <c:v>-5.8709519999999999</c:v>
                </c:pt>
                <c:pt idx="7">
                  <c:v>20.516095200000002</c:v>
                </c:pt>
                <c:pt idx="8">
                  <c:v>0.46217760000000091</c:v>
                </c:pt>
                <c:pt idx="9">
                  <c:v>1.5088224000000001</c:v>
                </c:pt>
                <c:pt idx="10">
                  <c:v>3.2983152000000011</c:v>
                </c:pt>
                <c:pt idx="11">
                  <c:v>0.83815679999999881</c:v>
                </c:pt>
              </c:numCache>
            </c:numRef>
          </c:val>
        </c:ser>
        <c:ser>
          <c:idx val="14"/>
          <c:order val="10"/>
          <c:tx>
            <c:strRef>
              <c:f>REvsREnoGInga!$R$216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REvsREnoGInga!$R$231:$R$243</c:f>
              <c:numCache>
                <c:formatCode>_(* #,##0.00_);_(* \(#,##0.00\);_(* "-"??_);_(@_)</c:formatCode>
                <c:ptCount val="13"/>
                <c:pt idx="0">
                  <c:v>1.85712E-2</c:v>
                </c:pt>
                <c:pt idx="1">
                  <c:v>1.9184400000000001E-2</c:v>
                </c:pt>
                <c:pt idx="2">
                  <c:v>1.4191200000000001E-2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0</c:v>
                </c:pt>
                <c:pt idx="10">
                  <c:v>8.4971999999999999E-3</c:v>
                </c:pt>
                <c:pt idx="11">
                  <c:v>1.095E-2</c:v>
                </c:pt>
              </c:numCache>
            </c:numRef>
          </c:val>
        </c:ser>
        <c:ser>
          <c:idx val="15"/>
          <c:order val="11"/>
          <c:tx>
            <c:strRef>
              <c:f>REvsREnoGInga!$S$216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REvsREnoGInga!$S$231:$S$243</c:f>
              <c:numCache>
                <c:formatCode>_(* #,##0.00_);_(* \(#,##0.00\);_(* "-"??_);_(@_)</c:formatCode>
                <c:ptCount val="13"/>
                <c:pt idx="0">
                  <c:v>0.67057800000000001</c:v>
                </c:pt>
                <c:pt idx="1">
                  <c:v>0</c:v>
                </c:pt>
                <c:pt idx="2">
                  <c:v>1.2652067999999999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7.0693199999999998E-2</c:v>
                </c:pt>
                <c:pt idx="9">
                  <c:v>0.75020640000000005</c:v>
                </c:pt>
                <c:pt idx="10">
                  <c:v>1.1423915999999998</c:v>
                </c:pt>
                <c:pt idx="11">
                  <c:v>0.75677640000000002</c:v>
                </c:pt>
              </c:numCache>
            </c:numRef>
          </c:val>
        </c:ser>
        <c:ser>
          <c:idx val="16"/>
          <c:order val="12"/>
          <c:tx>
            <c:strRef>
              <c:f>REvsREnoGInga!$T$216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REvsREnoGInga!$B$231:$B$243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REvsREnoGInga!$T$231:$T$243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0.1215012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40.030922399999994</c:v>
                </c:pt>
                <c:pt idx="8">
                  <c:v>5.475E-2</c:v>
                </c:pt>
                <c:pt idx="9">
                  <c:v>1.7080248</c:v>
                </c:pt>
                <c:pt idx="10">
                  <c:v>0</c:v>
                </c:pt>
                <c:pt idx="11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644928"/>
        <c:axId val="59654912"/>
      </c:barChart>
      <c:catAx>
        <c:axId val="59644928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59654912"/>
        <c:crosses val="autoZero"/>
        <c:auto val="1"/>
        <c:lblAlgn val="ctr"/>
        <c:lblOffset val="100"/>
        <c:noMultiLvlLbl val="0"/>
      </c:catAx>
      <c:valAx>
        <c:axId val="5965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964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REvsREnoGInga!$Z$147</c:f>
              <c:strCache>
                <c:ptCount val="1"/>
                <c:pt idx="0">
                  <c:v>RE</c:v>
                </c:pt>
              </c:strCache>
            </c:strRef>
          </c:tx>
          <c:marker>
            <c:symbol val="none"/>
          </c:marker>
          <c:xVal>
            <c:numRef>
              <c:f>REvsREnoGInga!$Y$151:$Y$169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REvsREnoGInga!$Z$151:$Z$169</c:f>
              <c:numCache>
                <c:formatCode>0</c:formatCode>
                <c:ptCount val="19"/>
                <c:pt idx="0">
                  <c:v>75.116286705648946</c:v>
                </c:pt>
                <c:pt idx="1">
                  <c:v>78.935878779118354</c:v>
                </c:pt>
                <c:pt idx="2">
                  <c:v>82.975758070822991</c:v>
                </c:pt>
                <c:pt idx="3">
                  <c:v>87.35796983504143</c:v>
                </c:pt>
                <c:pt idx="4">
                  <c:v>90.819251672057476</c:v>
                </c:pt>
                <c:pt idx="5">
                  <c:v>93.654761203942954</c:v>
                </c:pt>
                <c:pt idx="6">
                  <c:v>95.445258948988794</c:v>
                </c:pt>
                <c:pt idx="7">
                  <c:v>98.692420174596791</c:v>
                </c:pt>
                <c:pt idx="8">
                  <c:v>101.42640731153138</c:v>
                </c:pt>
                <c:pt idx="9">
                  <c:v>102.50925373180037</c:v>
                </c:pt>
                <c:pt idx="10">
                  <c:v>103.90844929585721</c:v>
                </c:pt>
                <c:pt idx="11">
                  <c:v>105.98486560000401</c:v>
                </c:pt>
                <c:pt idx="12">
                  <c:v>108.01443519151849</c:v>
                </c:pt>
                <c:pt idx="13">
                  <c:v>109.1082567481219</c:v>
                </c:pt>
                <c:pt idx="14">
                  <c:v>110.291962321884</c:v>
                </c:pt>
                <c:pt idx="15">
                  <c:v>111.74712852019894</c:v>
                </c:pt>
                <c:pt idx="16">
                  <c:v>112.80284297131514</c:v>
                </c:pt>
                <c:pt idx="17">
                  <c:v>113.73545681708036</c:v>
                </c:pt>
                <c:pt idx="18">
                  <c:v>114.01587639356417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REvsREnoGInga!$AA$147</c:f>
              <c:strCache>
                <c:ptCount val="1"/>
                <c:pt idx="0">
                  <c:v>RE no Inga</c:v>
                </c:pt>
              </c:strCache>
            </c:strRef>
          </c:tx>
          <c:marker>
            <c:symbol val="none"/>
          </c:marker>
          <c:xVal>
            <c:numRef>
              <c:f>REvsREnoGInga!$Y$151:$Y$169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REvsREnoGInga!$AA$151:$AA$169</c:f>
              <c:numCache>
                <c:formatCode>0</c:formatCode>
                <c:ptCount val="19"/>
                <c:pt idx="0">
                  <c:v>75.090254030267843</c:v>
                </c:pt>
                <c:pt idx="1">
                  <c:v>78.946895756206615</c:v>
                </c:pt>
                <c:pt idx="2">
                  <c:v>82.960122217059805</c:v>
                </c:pt>
                <c:pt idx="3">
                  <c:v>87.342746102568057</c:v>
                </c:pt>
                <c:pt idx="4">
                  <c:v>90.785621729502211</c:v>
                </c:pt>
                <c:pt idx="5">
                  <c:v>93.620582759457989</c:v>
                </c:pt>
                <c:pt idx="6">
                  <c:v>96.031846573377138</c:v>
                </c:pt>
                <c:pt idx="7">
                  <c:v>100.54336631384005</c:v>
                </c:pt>
                <c:pt idx="8">
                  <c:v>103.54499459741737</c:v>
                </c:pt>
                <c:pt idx="9">
                  <c:v>106.48626819468316</c:v>
                </c:pt>
                <c:pt idx="10">
                  <c:v>108.61174461912515</c:v>
                </c:pt>
                <c:pt idx="11">
                  <c:v>111.05201295933863</c:v>
                </c:pt>
                <c:pt idx="12">
                  <c:v>113.44929476013266</c:v>
                </c:pt>
                <c:pt idx="13">
                  <c:v>114.65450316390644</c:v>
                </c:pt>
                <c:pt idx="14">
                  <c:v>115.6476631297312</c:v>
                </c:pt>
                <c:pt idx="15">
                  <c:v>116.97275711883503</c:v>
                </c:pt>
                <c:pt idx="16">
                  <c:v>118.18747695563266</c:v>
                </c:pt>
                <c:pt idx="17">
                  <c:v>119.2656981574475</c:v>
                </c:pt>
                <c:pt idx="18">
                  <c:v>119.16554109095864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65024"/>
        <c:axId val="59675008"/>
      </c:scatterChart>
      <c:valAx>
        <c:axId val="59665024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59675008"/>
        <c:crosses val="autoZero"/>
        <c:crossBetween val="midCat"/>
      </c:valAx>
      <c:valAx>
        <c:axId val="59675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9665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2194378827646539"/>
          <c:y val="0.59220873432487608"/>
          <c:w val="0.4613895450568679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REvsREnoGInga!$C$149:$C$191</c:f>
              <c:numCache>
                <c:formatCode>0.00</c:formatCode>
                <c:ptCount val="43"/>
                <c:pt idx="0" formatCode="0.0">
                  <c:v>0.23304211283451523</c:v>
                </c:pt>
                <c:pt idx="1">
                  <c:v>0.33665511915412116</c:v>
                </c:pt>
                <c:pt idx="2">
                  <c:v>0.51392206888086078</c:v>
                </c:pt>
                <c:pt idx="3">
                  <c:v>0.96670000416502122</c:v>
                </c:pt>
                <c:pt idx="4">
                  <c:v>1.9953466673112275</c:v>
                </c:pt>
                <c:pt idx="5">
                  <c:v>2.8461855873818318</c:v>
                </c:pt>
                <c:pt idx="6">
                  <c:v>3.6536788404495613</c:v>
                </c:pt>
                <c:pt idx="7">
                  <c:v>4.4769922520576388</c:v>
                </c:pt>
                <c:pt idx="8">
                  <c:v>5.2050091620582357</c:v>
                </c:pt>
                <c:pt idx="9">
                  <c:v>5.9519338580003396</c:v>
                </c:pt>
                <c:pt idx="10">
                  <c:v>6.6282385559749333</c:v>
                </c:pt>
                <c:pt idx="11">
                  <c:v>7.2881676681794376</c:v>
                </c:pt>
                <c:pt idx="12">
                  <c:v>8.0744026323137508</c:v>
                </c:pt>
                <c:pt idx="13">
                  <c:v>9.7664384166567935</c:v>
                </c:pt>
                <c:pt idx="14">
                  <c:v>11.093961846682369</c:v>
                </c:pt>
                <c:pt idx="15">
                  <c:v>13.199522811817713</c:v>
                </c:pt>
                <c:pt idx="16">
                  <c:v>14.827592820531954</c:v>
                </c:pt>
                <c:pt idx="17">
                  <c:v>16.302808431497638</c:v>
                </c:pt>
                <c:pt idx="18">
                  <c:v>17.649447837654517</c:v>
                </c:pt>
                <c:pt idx="19">
                  <c:v>19.231767414858222</c:v>
                </c:pt>
                <c:pt idx="20">
                  <c:v>20.749238915542392</c:v>
                </c:pt>
                <c:pt idx="22">
                  <c:v>0.23304211283451523</c:v>
                </c:pt>
                <c:pt idx="23">
                  <c:v>0.33948664591532041</c:v>
                </c:pt>
                <c:pt idx="24">
                  <c:v>0.5144853174303935</c:v>
                </c:pt>
                <c:pt idx="25">
                  <c:v>0.97767980098824503</c:v>
                </c:pt>
                <c:pt idx="26">
                  <c:v>2.0061853415209492</c:v>
                </c:pt>
                <c:pt idx="27">
                  <c:v>2.856779378934557</c:v>
                </c:pt>
                <c:pt idx="28">
                  <c:v>3.6570988114619518</c:v>
                </c:pt>
                <c:pt idx="29">
                  <c:v>4.4817053421531297</c:v>
                </c:pt>
                <c:pt idx="30">
                  <c:v>5.1154563366362158</c:v>
                </c:pt>
                <c:pt idx="31">
                  <c:v>5.7486950567837356</c:v>
                </c:pt>
                <c:pt idx="32">
                  <c:v>6.5544185008961122</c:v>
                </c:pt>
                <c:pt idx="33">
                  <c:v>7.2076211576326044</c:v>
                </c:pt>
                <c:pt idx="34">
                  <c:v>8.1691300999078109</c:v>
                </c:pt>
                <c:pt idx="35">
                  <c:v>9.9106259747540815</c:v>
                </c:pt>
                <c:pt idx="36">
                  <c:v>11.394531824474049</c:v>
                </c:pt>
                <c:pt idx="37">
                  <c:v>13.395819633357693</c:v>
                </c:pt>
                <c:pt idx="38">
                  <c:v>15.024287664455237</c:v>
                </c:pt>
                <c:pt idx="39">
                  <c:v>16.583559717265636</c:v>
                </c:pt>
                <c:pt idx="40">
                  <c:v>18.012017664424093</c:v>
                </c:pt>
                <c:pt idx="41">
                  <c:v>19.567740370274294</c:v>
                </c:pt>
                <c:pt idx="42">
                  <c:v>21.696571062547335</c:v>
                </c:pt>
              </c:numCache>
            </c:numRef>
          </c:val>
        </c:ser>
        <c:ser>
          <c:idx val="1"/>
          <c:order val="1"/>
          <c:tx>
            <c:strRef>
              <c:f>REvsREnoGInga!$D$147</c:f>
              <c:strCache>
                <c:ptCount val="1"/>
                <c:pt idx="0">
                  <c:v>Annualized Domestic TnD costs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REvsREnoGInga!$D$149:$D$191</c:f>
              <c:numCache>
                <c:formatCode>0.0</c:formatCode>
                <c:ptCount val="43"/>
                <c:pt idx="0">
                  <c:v>1.5590522945728729E-2</c:v>
                </c:pt>
                <c:pt idx="1">
                  <c:v>0.10480174060575448</c:v>
                </c:pt>
                <c:pt idx="2">
                  <c:v>0.30101484611337226</c:v>
                </c:pt>
                <c:pt idx="3">
                  <c:v>0.73540893443536837</c:v>
                </c:pt>
                <c:pt idx="4">
                  <c:v>1.1449766527937506</c:v>
                </c:pt>
                <c:pt idx="5">
                  <c:v>1.6254370359150976</c:v>
                </c:pt>
                <c:pt idx="6">
                  <c:v>2.1677817515469613</c:v>
                </c:pt>
                <c:pt idx="7">
                  <c:v>2.771530028433868</c:v>
                </c:pt>
                <c:pt idx="8">
                  <c:v>3.3657623401373047</c:v>
                </c:pt>
                <c:pt idx="9">
                  <c:v>4.0260823522566422</c:v>
                </c:pt>
                <c:pt idx="10">
                  <c:v>4.6649279009794906</c:v>
                </c:pt>
                <c:pt idx="11">
                  <c:v>5.2055662734282384</c:v>
                </c:pt>
                <c:pt idx="12">
                  <c:v>5.7607925288821562</c:v>
                </c:pt>
                <c:pt idx="13">
                  <c:v>6.3682567356725048</c:v>
                </c:pt>
                <c:pt idx="14">
                  <c:v>7.0042955542611027</c:v>
                </c:pt>
                <c:pt idx="15">
                  <c:v>7.4834865241595878</c:v>
                </c:pt>
                <c:pt idx="16">
                  <c:v>7.9765870419928593</c:v>
                </c:pt>
                <c:pt idx="17">
                  <c:v>8.4228417902407813</c:v>
                </c:pt>
                <c:pt idx="18">
                  <c:v>8.7330693451906978</c:v>
                </c:pt>
                <c:pt idx="19">
                  <c:v>9.0125324702323706</c:v>
                </c:pt>
                <c:pt idx="20">
                  <c:v>9.3041761474739992</c:v>
                </c:pt>
                <c:pt idx="22" formatCode="0.00">
                  <c:v>1.5590522945728729E-2</c:v>
                </c:pt>
                <c:pt idx="23" formatCode="0.00">
                  <c:v>9.6358688066487563E-2</c:v>
                </c:pt>
                <c:pt idx="24" formatCode="0.00">
                  <c:v>0.29370791426516352</c:v>
                </c:pt>
                <c:pt idx="25" formatCode="0.00">
                  <c:v>0.7280455905876333</c:v>
                </c:pt>
                <c:pt idx="26" formatCode="0.00">
                  <c:v>1.137441909113549</c:v>
                </c:pt>
                <c:pt idx="27" formatCode="0.00">
                  <c:v>1.6179811922730372</c:v>
                </c:pt>
                <c:pt idx="28" formatCode="0.00">
                  <c:v>2.1605096623131335</c:v>
                </c:pt>
                <c:pt idx="29" formatCode="0.00">
                  <c:v>2.7600293249242056</c:v>
                </c:pt>
                <c:pt idx="30" formatCode="0.00">
                  <c:v>3.3412341203795513</c:v>
                </c:pt>
                <c:pt idx="31" formatCode="0.00">
                  <c:v>4.0049270394916325</c:v>
                </c:pt>
                <c:pt idx="32" formatCode="0.00">
                  <c:v>4.6379924722057977</c:v>
                </c:pt>
                <c:pt idx="33" formatCode="0.00">
                  <c:v>5.1686805678014389</c:v>
                </c:pt>
                <c:pt idx="34" formatCode="0.00">
                  <c:v>5.7316567109812979</c:v>
                </c:pt>
                <c:pt idx="35" formatCode="0.00">
                  <c:v>6.3015946555075173</c:v>
                </c:pt>
                <c:pt idx="36" formatCode="0.00">
                  <c:v>6.9317630128237093</c:v>
                </c:pt>
                <c:pt idx="37" formatCode="0.00">
                  <c:v>7.5808964584721341</c:v>
                </c:pt>
                <c:pt idx="38" formatCode="0.00">
                  <c:v>8.0863070909582131</c:v>
                </c:pt>
                <c:pt idx="39" formatCode="0.00">
                  <c:v>8.4974903521597689</c:v>
                </c:pt>
                <c:pt idx="40" formatCode="0.00">
                  <c:v>8.7955872373462292</c:v>
                </c:pt>
                <c:pt idx="41" formatCode="0.00">
                  <c:v>9.0953972912377683</c:v>
                </c:pt>
                <c:pt idx="42" formatCode="0.00">
                  <c:v>9.4144521772066891</c:v>
                </c:pt>
              </c:numCache>
            </c:numRef>
          </c:val>
        </c:ser>
        <c:ser>
          <c:idx val="2"/>
          <c:order val="2"/>
          <c:tx>
            <c:strRef>
              <c:f>REvsREnoGInga!$E$147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REvsREnoGInga!$E$149:$E$191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2.2229361959764833E-2</c:v>
                </c:pt>
                <c:pt idx="6">
                  <c:v>4.0309744259905196E-2</c:v>
                </c:pt>
                <c:pt idx="7">
                  <c:v>4.4358781647065797E-2</c:v>
                </c:pt>
                <c:pt idx="8">
                  <c:v>4.8652631756683794E-2</c:v>
                </c:pt>
                <c:pt idx="9">
                  <c:v>5.3169288950785494E-2</c:v>
                </c:pt>
                <c:pt idx="10">
                  <c:v>5.7126636179722357E-2</c:v>
                </c:pt>
                <c:pt idx="11">
                  <c:v>5.9052129502421002E-2</c:v>
                </c:pt>
                <c:pt idx="12">
                  <c:v>6.399056142435193E-2</c:v>
                </c:pt>
                <c:pt idx="13">
                  <c:v>7.3515335060634596E-2</c:v>
                </c:pt>
                <c:pt idx="14">
                  <c:v>7.8713250130338724E-2</c:v>
                </c:pt>
                <c:pt idx="15">
                  <c:v>8.4218327230092413E-2</c:v>
                </c:pt>
                <c:pt idx="16">
                  <c:v>9.0554117163353209E-2</c:v>
                </c:pt>
                <c:pt idx="17">
                  <c:v>9.6143549208672741E-2</c:v>
                </c:pt>
                <c:pt idx="18">
                  <c:v>0.10188151931031472</c:v>
                </c:pt>
                <c:pt idx="19">
                  <c:v>0.10562889607691919</c:v>
                </c:pt>
                <c:pt idx="20">
                  <c:v>0.11706265880742023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2.2229361959764833E-2</c:v>
                </c:pt>
                <c:pt idx="28">
                  <c:v>4.0102524502319534E-2</c:v>
                </c:pt>
                <c:pt idx="29">
                  <c:v>4.7528510416860667E-2</c:v>
                </c:pt>
                <c:pt idx="30">
                  <c:v>4.8415154246884293E-2</c:v>
                </c:pt>
                <c:pt idx="31">
                  <c:v>5.2460524027715942E-2</c:v>
                </c:pt>
                <c:pt idx="32">
                  <c:v>5.4131118710552581E-2</c:v>
                </c:pt>
                <c:pt idx="33">
                  <c:v>5.6292255739886263E-2</c:v>
                </c:pt>
                <c:pt idx="34">
                  <c:v>5.6968929107577511E-2</c:v>
                </c:pt>
                <c:pt idx="35">
                  <c:v>5.7839985610703082E-2</c:v>
                </c:pt>
                <c:pt idx="36">
                  <c:v>6.1764324382679391E-2</c:v>
                </c:pt>
                <c:pt idx="37">
                  <c:v>6.1764324382679391E-2</c:v>
                </c:pt>
                <c:pt idx="38">
                  <c:v>6.1764324382679391E-2</c:v>
                </c:pt>
                <c:pt idx="39">
                  <c:v>6.1764324382679391E-2</c:v>
                </c:pt>
                <c:pt idx="40">
                  <c:v>6.1764324382679391E-2</c:v>
                </c:pt>
                <c:pt idx="41">
                  <c:v>6.1764324382679391E-2</c:v>
                </c:pt>
                <c:pt idx="42">
                  <c:v>6.3885117742394623E-2</c:v>
                </c:pt>
              </c:numCache>
            </c:numRef>
          </c:val>
        </c:ser>
        <c:ser>
          <c:idx val="3"/>
          <c:order val="3"/>
          <c:tx>
            <c:strRef>
              <c:f>REvsREnoGInga!$F$147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REvsREnoGInga!$F$149:$F$191</c:f>
              <c:numCache>
                <c:formatCode>0.00</c:formatCode>
                <c:ptCount val="43"/>
                <c:pt idx="0">
                  <c:v>11.82579692</c:v>
                </c:pt>
                <c:pt idx="1">
                  <c:v>12.817321099999997</c:v>
                </c:pt>
                <c:pt idx="2">
                  <c:v>13.988654339999997</c:v>
                </c:pt>
                <c:pt idx="3">
                  <c:v>15.15507614</c:v>
                </c:pt>
                <c:pt idx="4">
                  <c:v>15.725907891999997</c:v>
                </c:pt>
                <c:pt idx="5">
                  <c:v>16.808003381999999</c:v>
                </c:pt>
                <c:pt idx="6">
                  <c:v>17.746581290000002</c:v>
                </c:pt>
                <c:pt idx="7">
                  <c:v>18.61336726</c:v>
                </c:pt>
                <c:pt idx="8">
                  <c:v>19.387699049999998</c:v>
                </c:pt>
                <c:pt idx="9">
                  <c:v>20.788427420000005</c:v>
                </c:pt>
                <c:pt idx="10">
                  <c:v>22.099312390000005</c:v>
                </c:pt>
                <c:pt idx="11">
                  <c:v>22.796114430000003</c:v>
                </c:pt>
                <c:pt idx="12">
                  <c:v>23.463903849999994</c:v>
                </c:pt>
                <c:pt idx="13">
                  <c:v>23.387754049999998</c:v>
                </c:pt>
                <c:pt idx="14">
                  <c:v>23.63565285</c:v>
                </c:pt>
                <c:pt idx="15">
                  <c:v>23.447105629999996</c:v>
                </c:pt>
                <c:pt idx="16">
                  <c:v>23.654191620000002</c:v>
                </c:pt>
                <c:pt idx="17">
                  <c:v>24.217860220000006</c:v>
                </c:pt>
                <c:pt idx="18">
                  <c:v>24.899613760000001</c:v>
                </c:pt>
                <c:pt idx="19">
                  <c:v>25.411837079999998</c:v>
                </c:pt>
                <c:pt idx="20">
                  <c:v>25.716259948000001</c:v>
                </c:pt>
                <c:pt idx="22">
                  <c:v>11.82579692</c:v>
                </c:pt>
                <c:pt idx="23">
                  <c:v>12.83452988</c:v>
                </c:pt>
                <c:pt idx="24">
                  <c:v>13.987786319999998</c:v>
                </c:pt>
                <c:pt idx="25">
                  <c:v>15.153875179999998</c:v>
                </c:pt>
                <c:pt idx="26">
                  <c:v>15.715694591999998</c:v>
                </c:pt>
                <c:pt idx="27">
                  <c:v>16.797792032</c:v>
                </c:pt>
                <c:pt idx="28">
                  <c:v>17.737090649999999</c:v>
                </c:pt>
                <c:pt idx="29">
                  <c:v>18.602586169999999</c:v>
                </c:pt>
                <c:pt idx="30">
                  <c:v>19.726574550000002</c:v>
                </c:pt>
                <c:pt idx="31">
                  <c:v>21.743952640000003</c:v>
                </c:pt>
                <c:pt idx="32">
                  <c:v>23.029877690000006</c:v>
                </c:pt>
                <c:pt idx="33">
                  <c:v>24.549677220000003</c:v>
                </c:pt>
                <c:pt idx="34">
                  <c:v>25.323743899999997</c:v>
                </c:pt>
                <c:pt idx="35">
                  <c:v>25.371847489999997</c:v>
                </c:pt>
                <c:pt idx="36">
                  <c:v>25.657304400000001</c:v>
                </c:pt>
                <c:pt idx="37">
                  <c:v>25.519564550000002</c:v>
                </c:pt>
                <c:pt idx="38">
                  <c:v>25.717522339999999</c:v>
                </c:pt>
                <c:pt idx="39">
                  <c:v>26.268403230000004</c:v>
                </c:pt>
                <c:pt idx="40">
                  <c:v>26.981147459999999</c:v>
                </c:pt>
                <c:pt idx="41">
                  <c:v>27.609466389999998</c:v>
                </c:pt>
                <c:pt idx="42">
                  <c:v>27.046696800000003</c:v>
                </c:pt>
              </c:numCache>
            </c:numRef>
          </c:val>
        </c:ser>
        <c:ser>
          <c:idx val="4"/>
          <c:order val="4"/>
          <c:tx>
            <c:strRef>
              <c:f>REvsREnoGInga!$G$147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REvsREnoGInga!$G$149:$G$191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5"/>
          <c:order val="5"/>
          <c:tx>
            <c:strRef>
              <c:f>REvsREnoGInga!$H$147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REvsREnoGInga!$H$149:$H$191</c:f>
              <c:numCache>
                <c:formatCode>0.00</c:formatCode>
                <c:ptCount val="43"/>
                <c:pt idx="0">
                  <c:v>7.5681178667663369</c:v>
                </c:pt>
                <c:pt idx="1">
                  <c:v>7.7876643718620597</c:v>
                </c:pt>
                <c:pt idx="2">
                  <c:v>7.9403635137671147</c:v>
                </c:pt>
                <c:pt idx="3">
                  <c:v>8.062033237191125</c:v>
                </c:pt>
                <c:pt idx="4">
                  <c:v>8.2011715616503391</c:v>
                </c:pt>
                <c:pt idx="5">
                  <c:v>8.3881907357261394</c:v>
                </c:pt>
                <c:pt idx="6">
                  <c:v>8.4698543334085468</c:v>
                </c:pt>
                <c:pt idx="7">
                  <c:v>8.559587906102184</c:v>
                </c:pt>
                <c:pt idx="8">
                  <c:v>8.632650977934258</c:v>
                </c:pt>
                <c:pt idx="9">
                  <c:v>8.7350763710848351</c:v>
                </c:pt>
                <c:pt idx="10">
                  <c:v>8.8104691521654477</c:v>
                </c:pt>
                <c:pt idx="11">
                  <c:v>8.9355936805698537</c:v>
                </c:pt>
                <c:pt idx="12">
                  <c:v>9.0634243862823975</c:v>
                </c:pt>
                <c:pt idx="13">
                  <c:v>9.4342355972600949</c:v>
                </c:pt>
                <c:pt idx="14">
                  <c:v>9.742026174996397</c:v>
                </c:pt>
                <c:pt idx="15">
                  <c:v>9.734249731083084</c:v>
                </c:pt>
                <c:pt idx="16">
                  <c:v>9.9040652575079378</c:v>
                </c:pt>
                <c:pt idx="17">
                  <c:v>10.030897389420215</c:v>
                </c:pt>
                <c:pt idx="18">
                  <c:v>10.115103065385968</c:v>
                </c:pt>
                <c:pt idx="19">
                  <c:v>10.218938278113354</c:v>
                </c:pt>
                <c:pt idx="20">
                  <c:v>9.9634733535717981</c:v>
                </c:pt>
                <c:pt idx="22">
                  <c:v>7.5681178667663369</c:v>
                </c:pt>
                <c:pt idx="23">
                  <c:v>7.7876002277945062</c:v>
                </c:pt>
                <c:pt idx="24">
                  <c:v>7.9400929585391138</c:v>
                </c:pt>
                <c:pt idx="25">
                  <c:v>8.063095686838043</c:v>
                </c:pt>
                <c:pt idx="26">
                  <c:v>8.2029993008966304</c:v>
                </c:pt>
                <c:pt idx="27">
                  <c:v>8.390060605183983</c:v>
                </c:pt>
                <c:pt idx="28">
                  <c:v>8.4713851044488031</c:v>
                </c:pt>
                <c:pt idx="29">
                  <c:v>8.5610961913115169</c:v>
                </c:pt>
                <c:pt idx="30">
                  <c:v>8.6327929160792714</c:v>
                </c:pt>
                <c:pt idx="31">
                  <c:v>8.727958603888144</c:v>
                </c:pt>
                <c:pt idx="32">
                  <c:v>8.8291149035817096</c:v>
                </c:pt>
                <c:pt idx="33">
                  <c:v>8.9739534219857529</c:v>
                </c:pt>
                <c:pt idx="34">
                  <c:v>9.2002246627814568</c:v>
                </c:pt>
                <c:pt idx="35">
                  <c:v>9.6314101951179421</c:v>
                </c:pt>
                <c:pt idx="36">
                  <c:v>10.01703798580629</c:v>
                </c:pt>
                <c:pt idx="37">
                  <c:v>10.037036561345884</c:v>
                </c:pt>
                <c:pt idx="38">
                  <c:v>10.202578029097845</c:v>
                </c:pt>
                <c:pt idx="39">
                  <c:v>10.330292022831038</c:v>
                </c:pt>
                <c:pt idx="40">
                  <c:v>10.488157092498424</c:v>
                </c:pt>
                <c:pt idx="41">
                  <c:v>10.6424797269345</c:v>
                </c:pt>
                <c:pt idx="42">
                  <c:v>10.531367402292531</c:v>
                </c:pt>
              </c:numCache>
            </c:numRef>
          </c:val>
        </c:ser>
        <c:ser>
          <c:idx val="6"/>
          <c:order val="6"/>
          <c:tx>
            <c:strRef>
              <c:f>REvsREnoGInga!$I$147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REvsREnoGInga!$A$149:$B$191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REvsREnoGInga!$I$149:$I$191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-1.4822297186276501E-5</c:v>
                </c:pt>
                <c:pt idx="5">
                  <c:v>-2.0997819321956464E-3</c:v>
                </c:pt>
                <c:pt idx="6">
                  <c:v>-4.6130883766268369E-3</c:v>
                </c:pt>
                <c:pt idx="7">
                  <c:v>-5.8253685868578939E-4</c:v>
                </c:pt>
                <c:pt idx="8">
                  <c:v>-4.6943784915550449E-3</c:v>
                </c:pt>
                <c:pt idx="9">
                  <c:v>-3.9758754813427862E-3</c:v>
                </c:pt>
                <c:pt idx="10">
                  <c:v>-3.14021351875984E-2</c:v>
                </c:pt>
                <c:pt idx="11">
                  <c:v>-0.13444705154159906</c:v>
                </c:pt>
                <c:pt idx="12">
                  <c:v>-0.24167420221280975</c:v>
                </c:pt>
                <c:pt idx="13">
                  <c:v>-0.44800701835861456</c:v>
                </c:pt>
                <c:pt idx="14">
                  <c:v>-0.49280772019447516</c:v>
                </c:pt>
                <c:pt idx="15">
                  <c:v>-0.54056487591908942</c:v>
                </c:pt>
                <c:pt idx="16">
                  <c:v>-0.60801938533228794</c:v>
                </c:pt>
                <c:pt idx="17">
                  <c:v>-0.68054146443161567</c:v>
                </c:pt>
                <c:pt idx="18">
                  <c:v>-0.72672375227075181</c:v>
                </c:pt>
                <c:pt idx="19">
                  <c:v>-0.79731223519499539</c:v>
                </c:pt>
                <c:pt idx="20">
                  <c:v>-0.87543717891551864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-3.373866155620931E-5</c:v>
                </c:pt>
                <c:pt idx="27">
                  <c:v>-2.0699198121530275E-3</c:v>
                </c:pt>
                <c:pt idx="28">
                  <c:v>-4.4705823128933665E-3</c:v>
                </c:pt>
                <c:pt idx="29">
                  <c:v>-2.6962504868610035E-4</c:v>
                </c:pt>
                <c:pt idx="30">
                  <c:v>-4.241362294698626E-3</c:v>
                </c:pt>
                <c:pt idx="31">
                  <c:v>1.4481077695285728E-2</c:v>
                </c:pt>
                <c:pt idx="32">
                  <c:v>5.2071991118445094E-3</c:v>
                </c:pt>
                <c:pt idx="33">
                  <c:v>-9.3304073486842123E-2</c:v>
                </c:pt>
                <c:pt idx="34">
                  <c:v>-0.2063813935003074</c:v>
                </c:pt>
                <c:pt idx="35">
                  <c:v>-0.36840551933661936</c:v>
                </c:pt>
                <c:pt idx="36">
                  <c:v>-0.43132947109145342</c:v>
                </c:pt>
                <c:pt idx="37">
                  <c:v>-0.47219982936992499</c:v>
                </c:pt>
                <c:pt idx="38">
                  <c:v>-0.53569509086151457</c:v>
                </c:pt>
                <c:pt idx="39">
                  <c:v>-0.6210089366047975</c:v>
                </c:pt>
                <c:pt idx="40">
                  <c:v>-0.66531712127576614</c:v>
                </c:pt>
                <c:pt idx="41">
                  <c:v>-0.7212444565901619</c:v>
                </c:pt>
                <c:pt idx="42">
                  <c:v>-0.84353461701143995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36704"/>
        <c:axId val="62138240"/>
      </c:barChart>
      <c:catAx>
        <c:axId val="62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2138240"/>
        <c:crosses val="autoZero"/>
        <c:auto val="1"/>
        <c:lblAlgn val="ctr"/>
        <c:lblOffset val="100"/>
        <c:noMultiLvlLbl val="0"/>
      </c:catAx>
      <c:valAx>
        <c:axId val="6213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2136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REvsREnoGInga!$C$195:$C$213</c:f>
              <c:numCache>
                <c:formatCode>0.00</c:formatCode>
                <c:ptCount val="19"/>
                <c:pt idx="0">
                  <c:v>5.6324854953271331E-4</c:v>
                </c:pt>
                <c:pt idx="1">
                  <c:v>1.0979796823223809E-2</c:v>
                </c:pt>
                <c:pt idx="2">
                  <c:v>1.0838674209721733E-2</c:v>
                </c:pt>
                <c:pt idx="3">
                  <c:v>1.0593791552725218E-2</c:v>
                </c:pt>
                <c:pt idx="4">
                  <c:v>3.4199710123905547E-3</c:v>
                </c:pt>
                <c:pt idx="5">
                  <c:v>4.7130900954908128E-3</c:v>
                </c:pt>
                <c:pt idx="6">
                  <c:v>-8.9552825422019922E-2</c:v>
                </c:pt>
                <c:pt idx="7">
                  <c:v>-0.20323880121660398</c:v>
                </c:pt>
                <c:pt idx="8">
                  <c:v>-7.3820055078821056E-2</c:v>
                </c:pt>
                <c:pt idx="9">
                  <c:v>-8.0546510546833261E-2</c:v>
                </c:pt>
                <c:pt idx="10">
                  <c:v>9.4727467594060144E-2</c:v>
                </c:pt>
                <c:pt idx="11">
                  <c:v>0.144187558097288</c:v>
                </c:pt>
                <c:pt idx="12">
                  <c:v>0.30056997779167993</c:v>
                </c:pt>
                <c:pt idx="13">
                  <c:v>0.1962968215399794</c:v>
                </c:pt>
                <c:pt idx="14">
                  <c:v>0.19669484392328229</c:v>
                </c:pt>
                <c:pt idx="15">
                  <c:v>0.28075128576799813</c:v>
                </c:pt>
                <c:pt idx="16">
                  <c:v>0.36256982676957605</c:v>
                </c:pt>
                <c:pt idx="17">
                  <c:v>0.33597295541607153</c:v>
                </c:pt>
                <c:pt idx="18">
                  <c:v>0.94733214700494273</c:v>
                </c:pt>
              </c:numCache>
            </c:numRef>
          </c:val>
        </c:ser>
        <c:ser>
          <c:idx val="1"/>
          <c:order val="1"/>
          <c:tx>
            <c:strRef>
              <c:f>REvsREnoGInga!$D$147</c:f>
              <c:strCache>
                <c:ptCount val="1"/>
                <c:pt idx="0">
                  <c:v>Annualized Domestic TnD costs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REvsREnoGInga!$D$195:$D$213</c:f>
              <c:numCache>
                <c:formatCode>0.00</c:formatCode>
                <c:ptCount val="19"/>
                <c:pt idx="0">
                  <c:v>-7.306931848208742E-3</c:v>
                </c:pt>
                <c:pt idx="1">
                  <c:v>-7.363343847735071E-3</c:v>
                </c:pt>
                <c:pt idx="2">
                  <c:v>-7.5347436802015721E-3</c:v>
                </c:pt>
                <c:pt idx="3">
                  <c:v>-7.4558436420604224E-3</c:v>
                </c:pt>
                <c:pt idx="4">
                  <c:v>-7.2720892338278276E-3</c:v>
                </c:pt>
                <c:pt idx="5">
                  <c:v>-1.1500703509662369E-2</c:v>
                </c:pt>
                <c:pt idx="6">
                  <c:v>-2.4528219757753433E-2</c:v>
                </c:pt>
                <c:pt idx="7">
                  <c:v>-2.1155312765009704E-2</c:v>
                </c:pt>
                <c:pt idx="8">
                  <c:v>-2.6935428773692927E-2</c:v>
                </c:pt>
                <c:pt idx="9">
                  <c:v>-3.6885705626799492E-2</c:v>
                </c:pt>
                <c:pt idx="10">
                  <c:v>-2.9135817900858285E-2</c:v>
                </c:pt>
                <c:pt idx="11">
                  <c:v>-6.6662080164987536E-2</c:v>
                </c:pt>
                <c:pt idx="12">
                  <c:v>-7.2532541437393405E-2</c:v>
                </c:pt>
                <c:pt idx="13">
                  <c:v>9.7409934312546298E-2</c:v>
                </c:pt>
                <c:pt idx="14">
                  <c:v>0.10972004896535381</c:v>
                </c:pt>
                <c:pt idx="15">
                  <c:v>7.464856191898761E-2</c:v>
                </c:pt>
                <c:pt idx="16">
                  <c:v>6.2517892155531385E-2</c:v>
                </c:pt>
                <c:pt idx="17">
                  <c:v>8.2864821005397715E-2</c:v>
                </c:pt>
                <c:pt idx="18">
                  <c:v>0.11027602973268991</c:v>
                </c:pt>
              </c:numCache>
            </c:numRef>
          </c:val>
        </c:ser>
        <c:ser>
          <c:idx val="2"/>
          <c:order val="2"/>
          <c:tx>
            <c:strRef>
              <c:f>REvsREnoGInga!$E$147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REvsREnoGInga!$E$195:$E$213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-2.0721975758566241E-4</c:v>
                </c:pt>
                <c:pt idx="5">
                  <c:v>3.1697287697948703E-3</c:v>
                </c:pt>
                <c:pt idx="6">
                  <c:v>-2.3747750979950105E-4</c:v>
                </c:pt>
                <c:pt idx="7">
                  <c:v>-7.0876492306955197E-4</c:v>
                </c:pt>
                <c:pt idx="8">
                  <c:v>-2.9955174691697756E-3</c:v>
                </c:pt>
                <c:pt idx="9">
                  <c:v>-2.7598737625347397E-3</c:v>
                </c:pt>
                <c:pt idx="10">
                  <c:v>-7.0216323167744191E-3</c:v>
                </c:pt>
                <c:pt idx="11">
                  <c:v>-1.5675349449931514E-2</c:v>
                </c:pt>
                <c:pt idx="12">
                  <c:v>-1.6948925747659334E-2</c:v>
                </c:pt>
                <c:pt idx="13">
                  <c:v>-2.2454002847413022E-2</c:v>
                </c:pt>
                <c:pt idx="14">
                  <c:v>-2.8789792780673819E-2</c:v>
                </c:pt>
                <c:pt idx="15">
                  <c:v>-3.437922482599335E-2</c:v>
                </c:pt>
                <c:pt idx="16">
                  <c:v>-4.0117194927635332E-2</c:v>
                </c:pt>
                <c:pt idx="17">
                  <c:v>-4.3864571694239803E-2</c:v>
                </c:pt>
                <c:pt idx="18">
                  <c:v>-5.3177541065025605E-2</c:v>
                </c:pt>
              </c:numCache>
            </c:numRef>
          </c:val>
        </c:ser>
        <c:ser>
          <c:idx val="3"/>
          <c:order val="3"/>
          <c:tx>
            <c:strRef>
              <c:f>REvsREnoGInga!$F$147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REvsREnoGInga!$F$195:$F$213</c:f>
              <c:numCache>
                <c:formatCode>0.00</c:formatCode>
                <c:ptCount val="19"/>
                <c:pt idx="0">
                  <c:v>-8.680199999986371E-4</c:v>
                </c:pt>
                <c:pt idx="1">
                  <c:v>-1.2009600000020271E-3</c:v>
                </c:pt>
                <c:pt idx="2">
                  <c:v>-1.0213299999998426E-2</c:v>
                </c:pt>
                <c:pt idx="3">
                  <c:v>-1.0211349999998731E-2</c:v>
                </c:pt>
                <c:pt idx="4">
                  <c:v>-9.4906400000027702E-3</c:v>
                </c:pt>
                <c:pt idx="5">
                  <c:v>-1.0781090000001825E-2</c:v>
                </c:pt>
                <c:pt idx="6">
                  <c:v>0.33887550000000388</c:v>
                </c:pt>
                <c:pt idx="7">
                  <c:v>0.9555252199999984</c:v>
                </c:pt>
                <c:pt idx="8">
                  <c:v>0.93056530000000137</c:v>
                </c:pt>
                <c:pt idx="9">
                  <c:v>1.7535627900000001</c:v>
                </c:pt>
                <c:pt idx="10">
                  <c:v>1.8598400500000025</c:v>
                </c:pt>
                <c:pt idx="11">
                  <c:v>1.9840934399999988</c:v>
                </c:pt>
                <c:pt idx="12">
                  <c:v>2.0216515500000014</c:v>
                </c:pt>
                <c:pt idx="13">
                  <c:v>2.0724589200000061</c:v>
                </c:pt>
                <c:pt idx="14">
                  <c:v>2.0633307199999962</c:v>
                </c:pt>
                <c:pt idx="15">
                  <c:v>2.0505430099999984</c:v>
                </c:pt>
                <c:pt idx="16">
                  <c:v>2.0815336999999978</c:v>
                </c:pt>
                <c:pt idx="17">
                  <c:v>2.1976293099999999</c:v>
                </c:pt>
                <c:pt idx="18">
                  <c:v>1.3304368520000018</c:v>
                </c:pt>
              </c:numCache>
            </c:numRef>
          </c:val>
        </c:ser>
        <c:ser>
          <c:idx val="4"/>
          <c:order val="4"/>
          <c:tx>
            <c:strRef>
              <c:f>REvsREnoGInga!$G$147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REvsREnoGInga!$G$195:$G$213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REvsREnoGInga!$H$147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REvsREnoGInga!$H$195:$H$213</c:f>
              <c:numCache>
                <c:formatCode>0.00</c:formatCode>
                <c:ptCount val="19"/>
                <c:pt idx="0">
                  <c:v>-2.7055522800090159E-4</c:v>
                </c:pt>
                <c:pt idx="1">
                  <c:v>1.06244964691804E-3</c:v>
                </c:pt>
                <c:pt idx="2">
                  <c:v>1.8277392462913156E-3</c:v>
                </c:pt>
                <c:pt idx="3">
                  <c:v>1.8698694578436204E-3</c:v>
                </c:pt>
                <c:pt idx="4">
                  <c:v>1.5307710402563401E-3</c:v>
                </c:pt>
                <c:pt idx="5">
                  <c:v>1.5082852093328825E-3</c:v>
                </c:pt>
                <c:pt idx="6">
                  <c:v>1.419381450133983E-4</c:v>
                </c:pt>
                <c:pt idx="7">
                  <c:v>-7.1177671966911049E-3</c:v>
                </c:pt>
                <c:pt idx="8">
                  <c:v>1.8645751416261902E-2</c:v>
                </c:pt>
                <c:pt idx="9">
                  <c:v>3.8359741415899151E-2</c:v>
                </c:pt>
                <c:pt idx="10">
                  <c:v>0.13680027649905924</c:v>
                </c:pt>
                <c:pt idx="11">
                  <c:v>0.19717459785784719</c:v>
                </c:pt>
                <c:pt idx="12">
                  <c:v>0.27501181080989312</c:v>
                </c:pt>
                <c:pt idx="13">
                  <c:v>0.30278683026280007</c:v>
                </c:pt>
                <c:pt idx="14">
                  <c:v>0.29851277158990719</c:v>
                </c:pt>
                <c:pt idx="15">
                  <c:v>0.29939463341082373</c:v>
                </c:pt>
                <c:pt idx="16">
                  <c:v>0.37305402711245605</c:v>
                </c:pt>
                <c:pt idx="17">
                  <c:v>0.42354144882114575</c:v>
                </c:pt>
                <c:pt idx="18">
                  <c:v>0.56789404872073312</c:v>
                </c:pt>
              </c:numCache>
            </c:numRef>
          </c:val>
        </c:ser>
        <c:ser>
          <c:idx val="6"/>
          <c:order val="6"/>
          <c:tx>
            <c:strRef>
              <c:f>REvsREnoGInga!$I$147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REvsREnoGInga!$I$195:$I$213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-1.8916364369932809E-5</c:v>
                </c:pt>
                <c:pt idx="3">
                  <c:v>2.9862120042618932E-5</c:v>
                </c:pt>
                <c:pt idx="4">
                  <c:v>1.4250606373347047E-4</c:v>
                </c:pt>
                <c:pt idx="5">
                  <c:v>3.1291180999968904E-4</c:v>
                </c:pt>
                <c:pt idx="6">
                  <c:v>4.5301619685641885E-4</c:v>
                </c:pt>
                <c:pt idx="7">
                  <c:v>1.8456953176628516E-2</c:v>
                </c:pt>
                <c:pt idx="8">
                  <c:v>3.6609334299442908E-2</c:v>
                </c:pt>
                <c:pt idx="9">
                  <c:v>4.1142978054756932E-2</c:v>
                </c:pt>
                <c:pt idx="10">
                  <c:v>3.5292808712502344E-2</c:v>
                </c:pt>
                <c:pt idx="11">
                  <c:v>7.9601499021995203E-2</c:v>
                </c:pt>
                <c:pt idx="12">
                  <c:v>6.1478249103021743E-2</c:v>
                </c:pt>
                <c:pt idx="13">
                  <c:v>6.8365046549164421E-2</c:v>
                </c:pt>
                <c:pt idx="14">
                  <c:v>7.2324294470773376E-2</c:v>
                </c:pt>
                <c:pt idx="15">
                  <c:v>5.9532527826818171E-2</c:v>
                </c:pt>
                <c:pt idx="16">
                  <c:v>6.1406630994985667E-2</c:v>
                </c:pt>
                <c:pt idx="17">
                  <c:v>7.6067778604833491E-2</c:v>
                </c:pt>
                <c:pt idx="18">
                  <c:v>3.1902561904078697E-2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06656"/>
        <c:axId val="62408192"/>
      </c:barChart>
      <c:lineChart>
        <c:grouping val="standard"/>
        <c:varyColors val="0"/>
        <c:ser>
          <c:idx val="7"/>
          <c:order val="7"/>
          <c:tx>
            <c:strRef>
              <c:f>REvsREnoGInga!$J$147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REvsREnoGInga!$A$195:$B$213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REvsREnoGInga!$J$195:$J$213</c:f>
              <c:numCache>
                <c:formatCode>0.00</c:formatCode>
                <c:ptCount val="19"/>
                <c:pt idx="0">
                  <c:v>-7.8822585266777878E-3</c:v>
                </c:pt>
                <c:pt idx="1">
                  <c:v>3.4779426223998655E-3</c:v>
                </c:pt>
                <c:pt idx="2">
                  <c:v>-5.100546588554522E-3</c:v>
                </c:pt>
                <c:pt idx="3">
                  <c:v>-5.1736705114500126E-3</c:v>
                </c:pt>
                <c:pt idx="4">
                  <c:v>-1.1876700875028234E-2</c:v>
                </c:pt>
                <c:pt idx="5">
                  <c:v>-1.2577777625054409E-2</c:v>
                </c:pt>
                <c:pt idx="6">
                  <c:v>0.22515193165230585</c:v>
                </c:pt>
                <c:pt idx="7">
                  <c:v>0.74176152707525489</c:v>
                </c:pt>
                <c:pt idx="8">
                  <c:v>0.88206938439402904</c:v>
                </c:pt>
                <c:pt idx="9">
                  <c:v>1.712873419534489</c:v>
                </c:pt>
                <c:pt idx="10">
                  <c:v>2.0905031525879849</c:v>
                </c:pt>
                <c:pt idx="11">
                  <c:v>2.3227196653622073</c:v>
                </c:pt>
                <c:pt idx="12">
                  <c:v>2.5692301205195491</c:v>
                </c:pt>
                <c:pt idx="13">
                  <c:v>2.7148635498170819</c:v>
                </c:pt>
                <c:pt idx="14">
                  <c:v>2.711792886168638</c:v>
                </c:pt>
                <c:pt idx="15">
                  <c:v>2.7304907940986212</c:v>
                </c:pt>
                <c:pt idx="16">
                  <c:v>2.9009648821049225</c:v>
                </c:pt>
                <c:pt idx="17">
                  <c:v>3.0722117421532147</c:v>
                </c:pt>
                <c:pt idx="18">
                  <c:v>2.9346640982974179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6656"/>
        <c:axId val="62408192"/>
      </c:lineChart>
      <c:catAx>
        <c:axId val="62406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2408192"/>
        <c:crosses val="autoZero"/>
        <c:auto val="1"/>
        <c:lblAlgn val="ctr"/>
        <c:lblOffset val="100"/>
        <c:noMultiLvlLbl val="0"/>
      </c:catAx>
      <c:valAx>
        <c:axId val="6240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240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REvsREnoGInga!$C$56:$C$98</c:f>
              <c:numCache>
                <c:formatCode>0</c:formatCode>
                <c:ptCount val="43"/>
                <c:pt idx="0">
                  <c:v>36.517020000000002</c:v>
                </c:pt>
                <c:pt idx="1">
                  <c:v>37.196020000000004</c:v>
                </c:pt>
                <c:pt idx="2">
                  <c:v>38.099020000000003</c:v>
                </c:pt>
                <c:pt idx="3">
                  <c:v>39.022020000000005</c:v>
                </c:pt>
                <c:pt idx="4">
                  <c:v>40.094020000000008</c:v>
                </c:pt>
                <c:pt idx="5">
                  <c:v>42.363020000000006</c:v>
                </c:pt>
                <c:pt idx="6">
                  <c:v>43.781060000000004</c:v>
                </c:pt>
                <c:pt idx="7">
                  <c:v>45.970060000000004</c:v>
                </c:pt>
                <c:pt idx="8">
                  <c:v>46.951950000000004</c:v>
                </c:pt>
                <c:pt idx="9">
                  <c:v>48.726780000000005</c:v>
                </c:pt>
                <c:pt idx="10">
                  <c:v>49.68383</c:v>
                </c:pt>
                <c:pt idx="11">
                  <c:v>49.68383</c:v>
                </c:pt>
                <c:pt idx="12">
                  <c:v>49.701910000000005</c:v>
                </c:pt>
                <c:pt idx="13">
                  <c:v>49.701910000000005</c:v>
                </c:pt>
                <c:pt idx="14">
                  <c:v>49.701910000000005</c:v>
                </c:pt>
                <c:pt idx="15">
                  <c:v>47.801910000000007</c:v>
                </c:pt>
                <c:pt idx="16">
                  <c:v>47.801910000000007</c:v>
                </c:pt>
                <c:pt idx="17">
                  <c:v>47.801910000000007</c:v>
                </c:pt>
                <c:pt idx="18">
                  <c:v>47.801910000000007</c:v>
                </c:pt>
                <c:pt idx="19">
                  <c:v>47.801910000000007</c:v>
                </c:pt>
                <c:pt idx="20">
                  <c:v>45.521869999999993</c:v>
                </c:pt>
                <c:pt idx="22">
                  <c:v>36.517020000000002</c:v>
                </c:pt>
                <c:pt idx="23">
                  <c:v>37.196020000000004</c:v>
                </c:pt>
                <c:pt idx="24">
                  <c:v>38.099020000000003</c:v>
                </c:pt>
                <c:pt idx="25">
                  <c:v>39.022020000000005</c:v>
                </c:pt>
                <c:pt idx="26">
                  <c:v>40.094020000000008</c:v>
                </c:pt>
                <c:pt idx="27">
                  <c:v>42.363020000000006</c:v>
                </c:pt>
                <c:pt idx="28">
                  <c:v>43.760020000000004</c:v>
                </c:pt>
                <c:pt idx="29">
                  <c:v>45.949010000000001</c:v>
                </c:pt>
                <c:pt idx="30">
                  <c:v>47.00244</c:v>
                </c:pt>
                <c:pt idx="31">
                  <c:v>49.002660000000006</c:v>
                </c:pt>
                <c:pt idx="32">
                  <c:v>50.103970000000004</c:v>
                </c:pt>
                <c:pt idx="33">
                  <c:v>50.128749999999997</c:v>
                </c:pt>
                <c:pt idx="34">
                  <c:v>50.128749999999997</c:v>
                </c:pt>
                <c:pt idx="35">
                  <c:v>50.128749999999997</c:v>
                </c:pt>
                <c:pt idx="36">
                  <c:v>50.128749999999997</c:v>
                </c:pt>
                <c:pt idx="37">
                  <c:v>48.228749999999998</c:v>
                </c:pt>
                <c:pt idx="38">
                  <c:v>48.228749999999998</c:v>
                </c:pt>
                <c:pt idx="39">
                  <c:v>48.228749999999998</c:v>
                </c:pt>
                <c:pt idx="40">
                  <c:v>48.228749999999998</c:v>
                </c:pt>
                <c:pt idx="41">
                  <c:v>48.228749999999998</c:v>
                </c:pt>
                <c:pt idx="42">
                  <c:v>45.960369999999998</c:v>
                </c:pt>
              </c:numCache>
            </c:numRef>
          </c:val>
        </c:ser>
        <c:ser>
          <c:idx val="1"/>
          <c:order val="1"/>
          <c:tx>
            <c:strRef>
              <c:f>REvsREnoGInga!$D$55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REvsREnoGInga!$D$56:$D$98</c:f>
              <c:numCache>
                <c:formatCode>0</c:formatCode>
                <c:ptCount val="43"/>
                <c:pt idx="0">
                  <c:v>2.9129999999999998</c:v>
                </c:pt>
                <c:pt idx="1">
                  <c:v>2.9129999999999998</c:v>
                </c:pt>
                <c:pt idx="2">
                  <c:v>2.9729999999999999</c:v>
                </c:pt>
                <c:pt idx="3">
                  <c:v>2.9729999999999999</c:v>
                </c:pt>
                <c:pt idx="4">
                  <c:v>2.9729999999999999</c:v>
                </c:pt>
                <c:pt idx="5">
                  <c:v>2.9729999999999999</c:v>
                </c:pt>
                <c:pt idx="6">
                  <c:v>2.9729999999999999</c:v>
                </c:pt>
                <c:pt idx="7">
                  <c:v>2.9729999999999999</c:v>
                </c:pt>
                <c:pt idx="8">
                  <c:v>2.9729999999999999</c:v>
                </c:pt>
                <c:pt idx="9">
                  <c:v>2.9729999999999999</c:v>
                </c:pt>
                <c:pt idx="10">
                  <c:v>2.9729999999999999</c:v>
                </c:pt>
                <c:pt idx="11">
                  <c:v>2.9729999999999999</c:v>
                </c:pt>
                <c:pt idx="12">
                  <c:v>2.9729999999999999</c:v>
                </c:pt>
                <c:pt idx="13">
                  <c:v>2.9729999999999999</c:v>
                </c:pt>
                <c:pt idx="14">
                  <c:v>2.9729999999999999</c:v>
                </c:pt>
                <c:pt idx="15">
                  <c:v>2.782</c:v>
                </c:pt>
                <c:pt idx="16">
                  <c:v>2.44</c:v>
                </c:pt>
                <c:pt idx="17">
                  <c:v>2.44</c:v>
                </c:pt>
                <c:pt idx="18">
                  <c:v>2.44</c:v>
                </c:pt>
                <c:pt idx="19">
                  <c:v>2.44</c:v>
                </c:pt>
                <c:pt idx="20">
                  <c:v>2.44</c:v>
                </c:pt>
                <c:pt idx="22">
                  <c:v>2.9129999999999998</c:v>
                </c:pt>
                <c:pt idx="23">
                  <c:v>2.9129999999999998</c:v>
                </c:pt>
                <c:pt idx="24">
                  <c:v>2.9729999999999999</c:v>
                </c:pt>
                <c:pt idx="25">
                  <c:v>2.9729999999999999</c:v>
                </c:pt>
                <c:pt idx="26">
                  <c:v>2.9729999999999999</c:v>
                </c:pt>
                <c:pt idx="27">
                  <c:v>2.9729999999999999</c:v>
                </c:pt>
                <c:pt idx="28">
                  <c:v>2.9729999999999999</c:v>
                </c:pt>
                <c:pt idx="29">
                  <c:v>2.9729999999999999</c:v>
                </c:pt>
                <c:pt idx="30">
                  <c:v>2.9729999999999999</c:v>
                </c:pt>
                <c:pt idx="31">
                  <c:v>2.9729999999999999</c:v>
                </c:pt>
                <c:pt idx="32">
                  <c:v>2.9729999999999999</c:v>
                </c:pt>
                <c:pt idx="33">
                  <c:v>2.9729999999999999</c:v>
                </c:pt>
                <c:pt idx="34">
                  <c:v>2.9729999999999999</c:v>
                </c:pt>
                <c:pt idx="35">
                  <c:v>2.9729999999999999</c:v>
                </c:pt>
                <c:pt idx="36">
                  <c:v>2.9729999999999999</c:v>
                </c:pt>
                <c:pt idx="37">
                  <c:v>2.782</c:v>
                </c:pt>
                <c:pt idx="38">
                  <c:v>2.44</c:v>
                </c:pt>
                <c:pt idx="39">
                  <c:v>2.44</c:v>
                </c:pt>
                <c:pt idx="40">
                  <c:v>2.44</c:v>
                </c:pt>
                <c:pt idx="41">
                  <c:v>2.44</c:v>
                </c:pt>
                <c:pt idx="42">
                  <c:v>2.44</c:v>
                </c:pt>
              </c:numCache>
            </c:numRef>
          </c:val>
        </c:ser>
        <c:ser>
          <c:idx val="2"/>
          <c:order val="2"/>
          <c:tx>
            <c:strRef>
              <c:f>REvsREnoGInga!$E$55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REvsREnoGInga!$E$56:$E$98</c:f>
              <c:numCache>
                <c:formatCode>0</c:formatCode>
                <c:ptCount val="43"/>
                <c:pt idx="0">
                  <c:v>1.0960000000000001</c:v>
                </c:pt>
                <c:pt idx="1">
                  <c:v>1.1140000000000001</c:v>
                </c:pt>
                <c:pt idx="2">
                  <c:v>1.341</c:v>
                </c:pt>
                <c:pt idx="3">
                  <c:v>1.361</c:v>
                </c:pt>
                <c:pt idx="4">
                  <c:v>3.4720500000000003</c:v>
                </c:pt>
                <c:pt idx="5">
                  <c:v>3.4958199999999997</c:v>
                </c:pt>
                <c:pt idx="6">
                  <c:v>3.5013099999999997</c:v>
                </c:pt>
                <c:pt idx="7">
                  <c:v>3.5013099999999997</c:v>
                </c:pt>
                <c:pt idx="8">
                  <c:v>3.5013099999999997</c:v>
                </c:pt>
                <c:pt idx="9">
                  <c:v>3.5013099999999997</c:v>
                </c:pt>
                <c:pt idx="10">
                  <c:v>3.5013099999999997</c:v>
                </c:pt>
                <c:pt idx="11">
                  <c:v>3.5013099999999997</c:v>
                </c:pt>
                <c:pt idx="12">
                  <c:v>3.5013099999999997</c:v>
                </c:pt>
                <c:pt idx="13">
                  <c:v>4.5013099999999993</c:v>
                </c:pt>
                <c:pt idx="14">
                  <c:v>5.5013099999999993</c:v>
                </c:pt>
                <c:pt idx="15">
                  <c:v>5.8323099999999997</c:v>
                </c:pt>
                <c:pt idx="16">
                  <c:v>6.8323099999999997</c:v>
                </c:pt>
                <c:pt idx="17">
                  <c:v>7.20282</c:v>
                </c:pt>
                <c:pt idx="18">
                  <c:v>7.3445599999999995</c:v>
                </c:pt>
                <c:pt idx="19">
                  <c:v>8.3445599999999995</c:v>
                </c:pt>
                <c:pt idx="20">
                  <c:v>9.3562199999999986</c:v>
                </c:pt>
                <c:pt idx="22">
                  <c:v>1.0960000000000001</c:v>
                </c:pt>
                <c:pt idx="23">
                  <c:v>1.1140000000000001</c:v>
                </c:pt>
                <c:pt idx="24">
                  <c:v>1.341</c:v>
                </c:pt>
                <c:pt idx="25">
                  <c:v>1.361</c:v>
                </c:pt>
                <c:pt idx="26">
                  <c:v>3.4536800000000003</c:v>
                </c:pt>
                <c:pt idx="27">
                  <c:v>3.4779800000000001</c:v>
                </c:pt>
                <c:pt idx="28">
                  <c:v>3.50569</c:v>
                </c:pt>
                <c:pt idx="29">
                  <c:v>3.50569</c:v>
                </c:pt>
                <c:pt idx="30">
                  <c:v>3.6233700000000004</c:v>
                </c:pt>
                <c:pt idx="31">
                  <c:v>3.7832599999999998</c:v>
                </c:pt>
                <c:pt idx="32">
                  <c:v>4.1826399999999992</c:v>
                </c:pt>
                <c:pt idx="33">
                  <c:v>4.9094899999999999</c:v>
                </c:pt>
                <c:pt idx="34">
                  <c:v>4.9094899999999999</c:v>
                </c:pt>
                <c:pt idx="35">
                  <c:v>5.9094899999999999</c:v>
                </c:pt>
                <c:pt idx="36">
                  <c:v>7.0892400000000002</c:v>
                </c:pt>
                <c:pt idx="37">
                  <c:v>7.4202399999999997</c:v>
                </c:pt>
                <c:pt idx="38">
                  <c:v>8.4202399999999997</c:v>
                </c:pt>
                <c:pt idx="39">
                  <c:v>8.6355400000000007</c:v>
                </c:pt>
                <c:pt idx="40">
                  <c:v>8.6355400000000007</c:v>
                </c:pt>
                <c:pt idx="41">
                  <c:v>9.0943400000000008</c:v>
                </c:pt>
                <c:pt idx="42">
                  <c:v>10.094340000000001</c:v>
                </c:pt>
              </c:numCache>
            </c:numRef>
          </c:val>
        </c:ser>
        <c:ser>
          <c:idx val="3"/>
          <c:order val="3"/>
          <c:tx>
            <c:strRef>
              <c:f>REvsREnoGInga!$F$55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REvsREnoGInga!$F$56:$F$98</c:f>
              <c:numCache>
                <c:formatCode>0</c:formatCode>
                <c:ptCount val="43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1.8406199999999999</c:v>
                </c:pt>
                <c:pt idx="5">
                  <c:v>1.8406199999999999</c:v>
                </c:pt>
                <c:pt idx="6">
                  <c:v>1.8406199999999999</c:v>
                </c:pt>
                <c:pt idx="7">
                  <c:v>1.8406199999999999</c:v>
                </c:pt>
                <c:pt idx="8">
                  <c:v>1.8406199999999999</c:v>
                </c:pt>
                <c:pt idx="9">
                  <c:v>1.8406199999999999</c:v>
                </c:pt>
                <c:pt idx="10">
                  <c:v>1.8406199999999999</c:v>
                </c:pt>
                <c:pt idx="11">
                  <c:v>1.8406199999999999</c:v>
                </c:pt>
                <c:pt idx="12">
                  <c:v>1.8406199999999999</c:v>
                </c:pt>
                <c:pt idx="13">
                  <c:v>1.8406199999999999</c:v>
                </c:pt>
                <c:pt idx="14">
                  <c:v>1.8406199999999999</c:v>
                </c:pt>
                <c:pt idx="15">
                  <c:v>2.3425699999999998</c:v>
                </c:pt>
                <c:pt idx="16">
                  <c:v>2.3425699999999998</c:v>
                </c:pt>
                <c:pt idx="17">
                  <c:v>2.3425699999999998</c:v>
                </c:pt>
                <c:pt idx="18">
                  <c:v>2.3425699999999998</c:v>
                </c:pt>
                <c:pt idx="19">
                  <c:v>2.3425699999999998</c:v>
                </c:pt>
                <c:pt idx="20">
                  <c:v>2.3425699999999998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1.8406199999999999</c:v>
                </c:pt>
                <c:pt idx="27">
                  <c:v>1.8406199999999999</c:v>
                </c:pt>
                <c:pt idx="28">
                  <c:v>1.8406199999999999</c:v>
                </c:pt>
                <c:pt idx="29">
                  <c:v>1.8406199999999999</c:v>
                </c:pt>
                <c:pt idx="30">
                  <c:v>1.8406199999999999</c:v>
                </c:pt>
                <c:pt idx="31">
                  <c:v>1.8406199999999999</c:v>
                </c:pt>
                <c:pt idx="32">
                  <c:v>1.8406199999999999</c:v>
                </c:pt>
                <c:pt idx="33">
                  <c:v>1.8406199999999999</c:v>
                </c:pt>
                <c:pt idx="34">
                  <c:v>1.8406199999999999</c:v>
                </c:pt>
                <c:pt idx="35">
                  <c:v>1.8406199999999999</c:v>
                </c:pt>
                <c:pt idx="36">
                  <c:v>1.8406199999999999</c:v>
                </c:pt>
                <c:pt idx="37">
                  <c:v>3.18967</c:v>
                </c:pt>
                <c:pt idx="38">
                  <c:v>3.18967</c:v>
                </c:pt>
                <c:pt idx="39">
                  <c:v>3.18967</c:v>
                </c:pt>
                <c:pt idx="40">
                  <c:v>3.18967</c:v>
                </c:pt>
                <c:pt idx="41">
                  <c:v>3.18967</c:v>
                </c:pt>
                <c:pt idx="42">
                  <c:v>3.7387199999999998</c:v>
                </c:pt>
              </c:numCache>
            </c:numRef>
          </c:val>
        </c:ser>
        <c:ser>
          <c:idx val="4"/>
          <c:order val="4"/>
          <c:tx>
            <c:strRef>
              <c:f>REvsREnoGInga!$G$55</c:f>
              <c:strCache>
                <c:ptCount val="1"/>
                <c:pt idx="0">
                  <c:v>Grand Inga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REvsREnoGInga!$G$56:$G$98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1.8</c:v>
                </c:pt>
                <c:pt idx="10">
                  <c:v>2.7</c:v>
                </c:pt>
                <c:pt idx="11">
                  <c:v>3.6</c:v>
                </c:pt>
                <c:pt idx="12">
                  <c:v>4.5</c:v>
                </c:pt>
                <c:pt idx="13">
                  <c:v>5.4</c:v>
                </c:pt>
                <c:pt idx="14">
                  <c:v>6.3</c:v>
                </c:pt>
                <c:pt idx="15">
                  <c:v>7.2</c:v>
                </c:pt>
                <c:pt idx="16">
                  <c:v>8.1</c:v>
                </c:pt>
                <c:pt idx="17">
                  <c:v>9</c:v>
                </c:pt>
                <c:pt idx="18">
                  <c:v>9.9</c:v>
                </c:pt>
                <c:pt idx="19">
                  <c:v>10.8</c:v>
                </c:pt>
                <c:pt idx="20">
                  <c:v>11.7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</c:v>
                </c:pt>
                <c:pt idx="38">
                  <c:v>1.8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</c:numCache>
            </c:numRef>
          </c:val>
        </c:ser>
        <c:ser>
          <c:idx val="5"/>
          <c:order val="5"/>
          <c:tx>
            <c:strRef>
              <c:f>REvsREnoGInga!$H$55</c:f>
              <c:strCache>
                <c:ptCount val="1"/>
                <c:pt idx="0">
                  <c:v>Other Hydro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REvsREnoGInga!$H$56:$H$98</c:f>
              <c:numCache>
                <c:formatCode>0</c:formatCode>
                <c:ptCount val="43"/>
                <c:pt idx="0">
                  <c:v>10.2126</c:v>
                </c:pt>
                <c:pt idx="1">
                  <c:v>10.7636</c:v>
                </c:pt>
                <c:pt idx="2">
                  <c:v>11.182600000000001</c:v>
                </c:pt>
                <c:pt idx="3">
                  <c:v>11.5426</c:v>
                </c:pt>
                <c:pt idx="4">
                  <c:v>13.470880000000001</c:v>
                </c:pt>
                <c:pt idx="5">
                  <c:v>13.67801</c:v>
                </c:pt>
                <c:pt idx="6">
                  <c:v>15.24832</c:v>
                </c:pt>
                <c:pt idx="7">
                  <c:v>16.455379999999998</c:v>
                </c:pt>
                <c:pt idx="8">
                  <c:v>17.738780000000002</c:v>
                </c:pt>
                <c:pt idx="9">
                  <c:v>18.040040000000001</c:v>
                </c:pt>
                <c:pt idx="10">
                  <c:v>19.03546</c:v>
                </c:pt>
                <c:pt idx="11">
                  <c:v>19.737599999999997</c:v>
                </c:pt>
                <c:pt idx="12">
                  <c:v>20.688599999999997</c:v>
                </c:pt>
                <c:pt idx="13">
                  <c:v>21.360099999999996</c:v>
                </c:pt>
                <c:pt idx="14">
                  <c:v>21.631599999999999</c:v>
                </c:pt>
                <c:pt idx="15">
                  <c:v>21.631599999999999</c:v>
                </c:pt>
                <c:pt idx="16">
                  <c:v>21.662269999999999</c:v>
                </c:pt>
                <c:pt idx="17">
                  <c:v>21.762269999999997</c:v>
                </c:pt>
                <c:pt idx="18">
                  <c:v>22.012269999999994</c:v>
                </c:pt>
                <c:pt idx="19">
                  <c:v>22.187819999999999</c:v>
                </c:pt>
                <c:pt idx="20">
                  <c:v>22.496759999999998</c:v>
                </c:pt>
                <c:pt idx="22">
                  <c:v>10.2126</c:v>
                </c:pt>
                <c:pt idx="23">
                  <c:v>10.7636</c:v>
                </c:pt>
                <c:pt idx="24">
                  <c:v>11.182600000000001</c:v>
                </c:pt>
                <c:pt idx="25">
                  <c:v>11.5426</c:v>
                </c:pt>
                <c:pt idx="26">
                  <c:v>13.470880000000001</c:v>
                </c:pt>
                <c:pt idx="27">
                  <c:v>13.67801</c:v>
                </c:pt>
                <c:pt idx="28">
                  <c:v>15.255520000000001</c:v>
                </c:pt>
                <c:pt idx="29">
                  <c:v>16.445</c:v>
                </c:pt>
                <c:pt idx="30">
                  <c:v>17.860880000000002</c:v>
                </c:pt>
                <c:pt idx="31">
                  <c:v>18.1296</c:v>
                </c:pt>
                <c:pt idx="32">
                  <c:v>19.487599999999997</c:v>
                </c:pt>
                <c:pt idx="33">
                  <c:v>20.038599999999999</c:v>
                </c:pt>
                <c:pt idx="34">
                  <c:v>20.688599999999997</c:v>
                </c:pt>
                <c:pt idx="35">
                  <c:v>21.360099999999999</c:v>
                </c:pt>
                <c:pt idx="36">
                  <c:v>21.631599999999999</c:v>
                </c:pt>
                <c:pt idx="37">
                  <c:v>21.777670000000001</c:v>
                </c:pt>
                <c:pt idx="38">
                  <c:v>21.957599999999999</c:v>
                </c:pt>
                <c:pt idx="39">
                  <c:v>22.024090000000001</c:v>
                </c:pt>
                <c:pt idx="40">
                  <c:v>22.17409</c:v>
                </c:pt>
                <c:pt idx="41">
                  <c:v>22.42409</c:v>
                </c:pt>
                <c:pt idx="42">
                  <c:v>22.629240000000003</c:v>
                </c:pt>
              </c:numCache>
            </c:numRef>
          </c:val>
        </c:ser>
        <c:ser>
          <c:idx val="6"/>
          <c:order val="6"/>
          <c:tx>
            <c:strRef>
              <c:f>REvsREnoGInga!$I$55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REvsREnoGInga!$I$56:$I$98</c:f>
              <c:numCache>
                <c:formatCode>0</c:formatCode>
                <c:ptCount val="43"/>
                <c:pt idx="0">
                  <c:v>0.36241999999999996</c:v>
                </c:pt>
                <c:pt idx="1">
                  <c:v>0.62141999999999997</c:v>
                </c:pt>
                <c:pt idx="2">
                  <c:v>0.70561999999999991</c:v>
                </c:pt>
                <c:pt idx="3">
                  <c:v>0.71517999999999993</c:v>
                </c:pt>
                <c:pt idx="4">
                  <c:v>0.71517999999999993</c:v>
                </c:pt>
                <c:pt idx="5">
                  <c:v>0.71517999999999993</c:v>
                </c:pt>
                <c:pt idx="6">
                  <c:v>0.71517999999999993</c:v>
                </c:pt>
                <c:pt idx="7">
                  <c:v>0.72248000000000001</c:v>
                </c:pt>
                <c:pt idx="8">
                  <c:v>0.72678999999999994</c:v>
                </c:pt>
                <c:pt idx="9">
                  <c:v>0.78211999999999993</c:v>
                </c:pt>
                <c:pt idx="10">
                  <c:v>0.78415999999999997</c:v>
                </c:pt>
                <c:pt idx="11">
                  <c:v>1.07151</c:v>
                </c:pt>
                <c:pt idx="12">
                  <c:v>1.3262</c:v>
                </c:pt>
                <c:pt idx="13">
                  <c:v>1.67432</c:v>
                </c:pt>
                <c:pt idx="14">
                  <c:v>1.67432</c:v>
                </c:pt>
                <c:pt idx="15">
                  <c:v>1.67432</c:v>
                </c:pt>
                <c:pt idx="16">
                  <c:v>1.9041000000000001</c:v>
                </c:pt>
                <c:pt idx="17">
                  <c:v>1.9218299999999999</c:v>
                </c:pt>
                <c:pt idx="18">
                  <c:v>2.0627799999999996</c:v>
                </c:pt>
                <c:pt idx="19">
                  <c:v>2.2264400000000002</c:v>
                </c:pt>
                <c:pt idx="20">
                  <c:v>2.3263099999999994</c:v>
                </c:pt>
                <c:pt idx="22">
                  <c:v>0.36241999999999996</c:v>
                </c:pt>
                <c:pt idx="23">
                  <c:v>0.62141999999999997</c:v>
                </c:pt>
                <c:pt idx="24">
                  <c:v>0.70561999999999991</c:v>
                </c:pt>
                <c:pt idx="25">
                  <c:v>0.71517999999999993</c:v>
                </c:pt>
                <c:pt idx="26">
                  <c:v>0.71517999999999993</c:v>
                </c:pt>
                <c:pt idx="27">
                  <c:v>0.71517999999999993</c:v>
                </c:pt>
                <c:pt idx="28">
                  <c:v>0.71517999999999993</c:v>
                </c:pt>
                <c:pt idx="29">
                  <c:v>0.72248000000000001</c:v>
                </c:pt>
                <c:pt idx="30">
                  <c:v>0.72648000000000001</c:v>
                </c:pt>
                <c:pt idx="31">
                  <c:v>0.77648000000000006</c:v>
                </c:pt>
                <c:pt idx="32">
                  <c:v>0.89671000000000001</c:v>
                </c:pt>
                <c:pt idx="33">
                  <c:v>1.4453099999999999</c:v>
                </c:pt>
                <c:pt idx="34">
                  <c:v>2.3472</c:v>
                </c:pt>
                <c:pt idx="35">
                  <c:v>3.5604700000000005</c:v>
                </c:pt>
                <c:pt idx="36">
                  <c:v>3.58</c:v>
                </c:pt>
                <c:pt idx="37">
                  <c:v>3.58</c:v>
                </c:pt>
                <c:pt idx="38">
                  <c:v>3.58</c:v>
                </c:pt>
                <c:pt idx="39">
                  <c:v>3.58</c:v>
                </c:pt>
                <c:pt idx="40">
                  <c:v>3.58</c:v>
                </c:pt>
                <c:pt idx="41">
                  <c:v>3.6074200000000003</c:v>
                </c:pt>
                <c:pt idx="42">
                  <c:v>3.6434299999999999</c:v>
                </c:pt>
              </c:numCache>
            </c:numRef>
          </c:val>
        </c:ser>
        <c:ser>
          <c:idx val="8"/>
          <c:order val="7"/>
          <c:tx>
            <c:strRef>
              <c:f>REvsREnoGInga!$J$55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REvsREnoGInga!$J$56:$J$98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0.45637</c:v>
                </c:pt>
                <c:pt idx="4">
                  <c:v>0.78737000000000001</c:v>
                </c:pt>
                <c:pt idx="5">
                  <c:v>1.2043699999999999</c:v>
                </c:pt>
                <c:pt idx="6">
                  <c:v>1.60537</c:v>
                </c:pt>
                <c:pt idx="7">
                  <c:v>1.60537</c:v>
                </c:pt>
                <c:pt idx="8">
                  <c:v>1.60537</c:v>
                </c:pt>
                <c:pt idx="9">
                  <c:v>1.60537</c:v>
                </c:pt>
                <c:pt idx="10">
                  <c:v>1.60537</c:v>
                </c:pt>
                <c:pt idx="11">
                  <c:v>1.60537</c:v>
                </c:pt>
                <c:pt idx="12">
                  <c:v>1.60537</c:v>
                </c:pt>
                <c:pt idx="13">
                  <c:v>5.62995</c:v>
                </c:pt>
                <c:pt idx="14">
                  <c:v>9.6667699999999996</c:v>
                </c:pt>
                <c:pt idx="15">
                  <c:v>14.02303</c:v>
                </c:pt>
                <c:pt idx="16">
                  <c:v>15.73283</c:v>
                </c:pt>
                <c:pt idx="17">
                  <c:v>16.620930000000001</c:v>
                </c:pt>
                <c:pt idx="18">
                  <c:v>16.620930000000001</c:v>
                </c:pt>
                <c:pt idx="19">
                  <c:v>16.620930000000001</c:v>
                </c:pt>
                <c:pt idx="20">
                  <c:v>16.620930000000001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0.51012999999999997</c:v>
                </c:pt>
                <c:pt idx="26">
                  <c:v>0.84113000000000004</c:v>
                </c:pt>
                <c:pt idx="27">
                  <c:v>1.2581300000000002</c:v>
                </c:pt>
                <c:pt idx="28">
                  <c:v>1.6591300000000002</c:v>
                </c:pt>
                <c:pt idx="29">
                  <c:v>1.6591300000000002</c:v>
                </c:pt>
                <c:pt idx="30">
                  <c:v>1.6591300000000002</c:v>
                </c:pt>
                <c:pt idx="31">
                  <c:v>1.6591300000000002</c:v>
                </c:pt>
                <c:pt idx="32">
                  <c:v>1.6591300000000002</c:v>
                </c:pt>
                <c:pt idx="33">
                  <c:v>1.6591300000000002</c:v>
                </c:pt>
                <c:pt idx="34">
                  <c:v>2.5391300000000001</c:v>
                </c:pt>
                <c:pt idx="35">
                  <c:v>8.015229999999999</c:v>
                </c:pt>
                <c:pt idx="36">
                  <c:v>14.65742</c:v>
                </c:pt>
                <c:pt idx="37">
                  <c:v>17.610239999999997</c:v>
                </c:pt>
                <c:pt idx="38">
                  <c:v>19.771409999999999</c:v>
                </c:pt>
                <c:pt idx="39">
                  <c:v>21.100169999999999</c:v>
                </c:pt>
                <c:pt idx="40">
                  <c:v>23.359749999999995</c:v>
                </c:pt>
                <c:pt idx="41">
                  <c:v>25.11196</c:v>
                </c:pt>
                <c:pt idx="42">
                  <c:v>28.053329999999999</c:v>
                </c:pt>
              </c:numCache>
            </c:numRef>
          </c:val>
        </c:ser>
        <c:ser>
          <c:idx val="7"/>
          <c:order val="8"/>
          <c:tx>
            <c:strRef>
              <c:f>REvsREnoGInga!$K$55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REvsREnoGInga!$K$56:$K$98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0.15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0.15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</c:numCache>
            </c:numRef>
          </c:val>
        </c:ser>
        <c:ser>
          <c:idx val="13"/>
          <c:order val="9"/>
          <c:tx>
            <c:strRef>
              <c:f>REvsREnoGInga!$L$55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REvsREnoGInga!$L$56:$L$98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1.236</c:v>
                </c:pt>
                <c:pt idx="5">
                  <c:v>1.889</c:v>
                </c:pt>
                <c:pt idx="6">
                  <c:v>1.889</c:v>
                </c:pt>
                <c:pt idx="7">
                  <c:v>1.889</c:v>
                </c:pt>
                <c:pt idx="8">
                  <c:v>1.889</c:v>
                </c:pt>
                <c:pt idx="9">
                  <c:v>1.889</c:v>
                </c:pt>
                <c:pt idx="10">
                  <c:v>1.889</c:v>
                </c:pt>
                <c:pt idx="11">
                  <c:v>3.3889999999999998</c:v>
                </c:pt>
                <c:pt idx="12">
                  <c:v>5.0468400000000004</c:v>
                </c:pt>
                <c:pt idx="13">
                  <c:v>8.3579599999999985</c:v>
                </c:pt>
                <c:pt idx="14">
                  <c:v>10.833870000000001</c:v>
                </c:pt>
                <c:pt idx="15">
                  <c:v>12.49413</c:v>
                </c:pt>
                <c:pt idx="16">
                  <c:v>14.384510000000001</c:v>
                </c:pt>
                <c:pt idx="17">
                  <c:v>16.0227</c:v>
                </c:pt>
                <c:pt idx="18">
                  <c:v>16.59159</c:v>
                </c:pt>
                <c:pt idx="19">
                  <c:v>17.695559999999997</c:v>
                </c:pt>
                <c:pt idx="20">
                  <c:v>19.21773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1.236</c:v>
                </c:pt>
                <c:pt idx="27">
                  <c:v>1.889</c:v>
                </c:pt>
                <c:pt idx="28">
                  <c:v>1.889</c:v>
                </c:pt>
                <c:pt idx="29">
                  <c:v>1.889</c:v>
                </c:pt>
                <c:pt idx="30">
                  <c:v>1.889</c:v>
                </c:pt>
                <c:pt idx="31">
                  <c:v>1.889</c:v>
                </c:pt>
                <c:pt idx="32">
                  <c:v>2.4643699999999997</c:v>
                </c:pt>
                <c:pt idx="33">
                  <c:v>3.9643699999999997</c:v>
                </c:pt>
                <c:pt idx="34">
                  <c:v>6.3231599999999997</c:v>
                </c:pt>
                <c:pt idx="35">
                  <c:v>8.1564399999999999</c:v>
                </c:pt>
                <c:pt idx="36">
                  <c:v>10.0244</c:v>
                </c:pt>
                <c:pt idx="37">
                  <c:v>11.748519999999997</c:v>
                </c:pt>
                <c:pt idx="38">
                  <c:v>13.48387</c:v>
                </c:pt>
                <c:pt idx="39">
                  <c:v>14.921329999999999</c:v>
                </c:pt>
                <c:pt idx="40">
                  <c:v>15.505300000000002</c:v>
                </c:pt>
                <c:pt idx="41">
                  <c:v>16.544520000000002</c:v>
                </c:pt>
                <c:pt idx="42">
                  <c:v>18.097899999999999</c:v>
                </c:pt>
              </c:numCache>
            </c:numRef>
          </c:val>
        </c:ser>
        <c:ser>
          <c:idx val="14"/>
          <c:order val="10"/>
          <c:tx>
            <c:strRef>
              <c:f>REvsREnoGInga!$M$55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REvsREnoGInga!$M$56:$M$98</c:f>
              <c:numCache>
                <c:formatCode>0</c:formatCode>
                <c:ptCount val="43"/>
                <c:pt idx="0">
                  <c:v>0.38486000000000004</c:v>
                </c:pt>
                <c:pt idx="1">
                  <c:v>0.66766000000000003</c:v>
                </c:pt>
                <c:pt idx="2">
                  <c:v>0.90349000000000002</c:v>
                </c:pt>
                <c:pt idx="3">
                  <c:v>0.9486500000000001</c:v>
                </c:pt>
                <c:pt idx="4">
                  <c:v>0.94877</c:v>
                </c:pt>
                <c:pt idx="5">
                  <c:v>0.95117000000000007</c:v>
                </c:pt>
                <c:pt idx="6">
                  <c:v>0.95163000000000009</c:v>
                </c:pt>
                <c:pt idx="7">
                  <c:v>0.95255999999999996</c:v>
                </c:pt>
                <c:pt idx="8">
                  <c:v>0.95255999999999996</c:v>
                </c:pt>
                <c:pt idx="9">
                  <c:v>0.93855</c:v>
                </c:pt>
                <c:pt idx="10">
                  <c:v>0.76500000000000001</c:v>
                </c:pt>
                <c:pt idx="11">
                  <c:v>0.59025000000000005</c:v>
                </c:pt>
                <c:pt idx="12">
                  <c:v>0.56659999999999999</c:v>
                </c:pt>
                <c:pt idx="13">
                  <c:v>0.56659999999999999</c:v>
                </c:pt>
                <c:pt idx="14">
                  <c:v>0.56659999999999999</c:v>
                </c:pt>
                <c:pt idx="15">
                  <c:v>0.56613999999999998</c:v>
                </c:pt>
                <c:pt idx="16">
                  <c:v>0.56520999999999999</c:v>
                </c:pt>
                <c:pt idx="17">
                  <c:v>0.56520999999999999</c:v>
                </c:pt>
                <c:pt idx="18">
                  <c:v>0.56520999999999999</c:v>
                </c:pt>
                <c:pt idx="19">
                  <c:v>0.20078999999999997</c:v>
                </c:pt>
                <c:pt idx="20">
                  <c:v>0.11797999999999999</c:v>
                </c:pt>
                <c:pt idx="22">
                  <c:v>0.38486000000000004</c:v>
                </c:pt>
                <c:pt idx="23">
                  <c:v>0.69437000000000015</c:v>
                </c:pt>
                <c:pt idx="24">
                  <c:v>0.89379000000000008</c:v>
                </c:pt>
                <c:pt idx="25">
                  <c:v>0.9378200000000001</c:v>
                </c:pt>
                <c:pt idx="26">
                  <c:v>0.93794</c:v>
                </c:pt>
                <c:pt idx="27">
                  <c:v>0.94034000000000006</c:v>
                </c:pt>
                <c:pt idx="28">
                  <c:v>0.94738999999999995</c:v>
                </c:pt>
                <c:pt idx="29">
                  <c:v>0.95404999999999995</c:v>
                </c:pt>
                <c:pt idx="30">
                  <c:v>0.95904999999999996</c:v>
                </c:pt>
                <c:pt idx="31">
                  <c:v>0.95070999999999994</c:v>
                </c:pt>
                <c:pt idx="32">
                  <c:v>0.75376999999999994</c:v>
                </c:pt>
                <c:pt idx="33">
                  <c:v>0.57994999999999997</c:v>
                </c:pt>
                <c:pt idx="34">
                  <c:v>0.56570000000000009</c:v>
                </c:pt>
                <c:pt idx="35">
                  <c:v>0.56570000000000009</c:v>
                </c:pt>
                <c:pt idx="36">
                  <c:v>0.56570000000000009</c:v>
                </c:pt>
                <c:pt idx="37">
                  <c:v>0.55864000000000003</c:v>
                </c:pt>
                <c:pt idx="38">
                  <c:v>0.55197000000000007</c:v>
                </c:pt>
                <c:pt idx="39">
                  <c:v>0.54697000000000007</c:v>
                </c:pt>
                <c:pt idx="40">
                  <c:v>0.54128999999999994</c:v>
                </c:pt>
                <c:pt idx="41">
                  <c:v>0.16409000000000001</c:v>
                </c:pt>
                <c:pt idx="42">
                  <c:v>4.777E-2</c:v>
                </c:pt>
              </c:numCache>
            </c:numRef>
          </c:val>
        </c:ser>
        <c:ser>
          <c:idx val="15"/>
          <c:order val="11"/>
          <c:tx>
            <c:strRef>
              <c:f>REvsREnoGInga!$N$55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REvsREnoGInga!$N$56:$N$98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3.6670000000000001E-2</c:v>
                </c:pt>
                <c:pt idx="4">
                  <c:v>0.17438000000000001</c:v>
                </c:pt>
                <c:pt idx="5">
                  <c:v>0.25791000000000003</c:v>
                </c:pt>
                <c:pt idx="6">
                  <c:v>0.34093000000000001</c:v>
                </c:pt>
                <c:pt idx="7">
                  <c:v>0.42912</c:v>
                </c:pt>
                <c:pt idx="8">
                  <c:v>0.7065499999999999</c:v>
                </c:pt>
                <c:pt idx="9">
                  <c:v>0.8505600000000002</c:v>
                </c:pt>
                <c:pt idx="10">
                  <c:v>0.97422000000000009</c:v>
                </c:pt>
                <c:pt idx="11">
                  <c:v>1.0334400000000001</c:v>
                </c:pt>
                <c:pt idx="12">
                  <c:v>1.12442</c:v>
                </c:pt>
                <c:pt idx="13">
                  <c:v>1.18621</c:v>
                </c:pt>
                <c:pt idx="14">
                  <c:v>1.2416100000000001</c:v>
                </c:pt>
                <c:pt idx="15">
                  <c:v>1.2724900000000003</c:v>
                </c:pt>
                <c:pt idx="16">
                  <c:v>1.34162</c:v>
                </c:pt>
                <c:pt idx="17">
                  <c:v>1.4227599999999998</c:v>
                </c:pt>
                <c:pt idx="18">
                  <c:v>1.5204399999999998</c:v>
                </c:pt>
                <c:pt idx="19">
                  <c:v>1.5946100000000001</c:v>
                </c:pt>
                <c:pt idx="20">
                  <c:v>1.6635800000000001</c:v>
                </c:pt>
                <c:pt idx="22">
                  <c:v>0</c:v>
                </c:pt>
                <c:pt idx="23">
                  <c:v>0</c:v>
                </c:pt>
                <c:pt idx="24">
                  <c:v>3.6670000000000001E-2</c:v>
                </c:pt>
                <c:pt idx="25">
                  <c:v>3.6670000000000001E-2</c:v>
                </c:pt>
                <c:pt idx="26">
                  <c:v>0.17905999999999997</c:v>
                </c:pt>
                <c:pt idx="27">
                  <c:v>0.26189000000000001</c:v>
                </c:pt>
                <c:pt idx="28">
                  <c:v>0.32835999999999993</c:v>
                </c:pt>
                <c:pt idx="29">
                  <c:v>0.42601999999999995</c:v>
                </c:pt>
                <c:pt idx="30">
                  <c:v>0.75575000000000003</c:v>
                </c:pt>
                <c:pt idx="31">
                  <c:v>0.87346000000000001</c:v>
                </c:pt>
                <c:pt idx="32">
                  <c:v>1.0109000000000001</c:v>
                </c:pt>
                <c:pt idx="33">
                  <c:v>1.1091600000000001</c:v>
                </c:pt>
                <c:pt idx="34">
                  <c:v>1.1823899999999998</c:v>
                </c:pt>
                <c:pt idx="35">
                  <c:v>1.2678199999999999</c:v>
                </c:pt>
                <c:pt idx="36">
                  <c:v>1.3524700000000001</c:v>
                </c:pt>
                <c:pt idx="37">
                  <c:v>1.3609</c:v>
                </c:pt>
                <c:pt idx="38">
                  <c:v>1.39754</c:v>
                </c:pt>
                <c:pt idx="39">
                  <c:v>1.45407</c:v>
                </c:pt>
                <c:pt idx="40">
                  <c:v>1.5339999999999998</c:v>
                </c:pt>
                <c:pt idx="41">
                  <c:v>1.5806000000000002</c:v>
                </c:pt>
                <c:pt idx="42">
                  <c:v>1.6413100000000005</c:v>
                </c:pt>
              </c:numCache>
            </c:numRef>
          </c:val>
        </c:ser>
        <c:ser>
          <c:idx val="9"/>
          <c:order val="12"/>
          <c:tx>
            <c:strRef>
              <c:f>REvsREnoGInga!$O$55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6F10F"/>
            </a:solidFill>
          </c:spPr>
          <c:invertIfNegative val="0"/>
          <c:cat>
            <c:multiLvlStrRef>
              <c:f>REvsREnoGInga!$A$56:$B$98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Inga</c:v>
                  </c:pt>
                </c:lvl>
              </c:multiLvlStrCache>
            </c:multiLvlStrRef>
          </c:cat>
          <c:val>
            <c:numRef>
              <c:f>REvsREnoGInga!$O$56:$O$98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1.3789999999999998E-2</c:v>
                </c:pt>
                <c:pt idx="11">
                  <c:v>0.70228999999999997</c:v>
                </c:pt>
                <c:pt idx="12">
                  <c:v>1.20896</c:v>
                </c:pt>
                <c:pt idx="13">
                  <c:v>1.3325400000000001</c:v>
                </c:pt>
                <c:pt idx="14">
                  <c:v>1.4387300000000001</c:v>
                </c:pt>
                <c:pt idx="15">
                  <c:v>4.3283800000000001</c:v>
                </c:pt>
                <c:pt idx="16">
                  <c:v>7.077630000000001</c:v>
                </c:pt>
                <c:pt idx="17">
                  <c:v>10.190439999999999</c:v>
                </c:pt>
                <c:pt idx="18">
                  <c:v>14.17295</c:v>
                </c:pt>
                <c:pt idx="19">
                  <c:v>18.869420000000002</c:v>
                </c:pt>
                <c:pt idx="20">
                  <c:v>23.061330000000002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1.6649999999999998E-2</c:v>
                </c:pt>
                <c:pt idx="33">
                  <c:v>0.77227000000000001</c:v>
                </c:pt>
                <c:pt idx="34">
                  <c:v>1.2118199999999999</c:v>
                </c:pt>
                <c:pt idx="35">
                  <c:v>1.3353900000000001</c:v>
                </c:pt>
                <c:pt idx="36">
                  <c:v>1.4387300000000001</c:v>
                </c:pt>
                <c:pt idx="37">
                  <c:v>2.3734600000000001</c:v>
                </c:pt>
                <c:pt idx="38">
                  <c:v>5.0880400000000003</c:v>
                </c:pt>
                <c:pt idx="39">
                  <c:v>8.648909999999999</c:v>
                </c:pt>
                <c:pt idx="40">
                  <c:v>12.744810000000001</c:v>
                </c:pt>
                <c:pt idx="41">
                  <c:v>17.295950000000005</c:v>
                </c:pt>
                <c:pt idx="42">
                  <c:v>21.399579999999997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599552"/>
        <c:axId val="62601088"/>
      </c:barChart>
      <c:catAx>
        <c:axId val="625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601088"/>
        <c:crosses val="autoZero"/>
        <c:auto val="1"/>
        <c:lblAlgn val="ctr"/>
        <c:lblOffset val="100"/>
        <c:noMultiLvlLbl val="0"/>
      </c:catAx>
      <c:valAx>
        <c:axId val="62601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Capacity (GW)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6259955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REvsREnoGInga!$C$245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REvsREnoGInga!$C$246:$C$267</c:f>
              <c:numCache>
                <c:formatCode>General</c:formatCode>
                <c:ptCount val="22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0.13928399999999999</c:v>
                </c:pt>
                <c:pt idx="8">
                  <c:v>0.1154568</c:v>
                </c:pt>
                <c:pt idx="9">
                  <c:v>0</c:v>
                </c:pt>
                <c:pt idx="10">
                  <c:v>10.480989600000001</c:v>
                </c:pt>
                <c:pt idx="11">
                  <c:v>0</c:v>
                </c:pt>
                <c:pt idx="12">
                  <c:v>10.265143200000001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6.229323599999999</c:v>
                </c:pt>
                <c:pt idx="17">
                  <c:v>3.2367323999999997</c:v>
                </c:pt>
                <c:pt idx="18">
                  <c:v>0.23485559999999997</c:v>
                </c:pt>
                <c:pt idx="19">
                  <c:v>0.1109016</c:v>
                </c:pt>
                <c:pt idx="20">
                  <c:v>0</c:v>
                </c:pt>
                <c:pt idx="21">
                  <c:v>13.0364568</c:v>
                </c:pt>
              </c:numCache>
            </c:numRef>
          </c:val>
        </c:ser>
        <c:ser>
          <c:idx val="1"/>
          <c:order val="1"/>
          <c:tx>
            <c:strRef>
              <c:f>REvsREnoGInga!$D$245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REvsREnoGInga!$D$246:$D$267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1.1475600000000001E-2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REvsREnoGInga!$E$245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REvsREnoGInga!$E$246:$E$267</c:f>
              <c:numCache>
                <c:formatCode>General</c:formatCode>
                <c:ptCount val="22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1.752E-4</c:v>
                </c:pt>
                <c:pt idx="8">
                  <c:v>1.2326196</c:v>
                </c:pt>
                <c:pt idx="9">
                  <c:v>6.1320000000000005E-4</c:v>
                </c:pt>
                <c:pt idx="10">
                  <c:v>2.8032E-3</c:v>
                </c:pt>
                <c:pt idx="11">
                  <c:v>2.6264231999999996</c:v>
                </c:pt>
                <c:pt idx="12">
                  <c:v>2.6279999999999999E-4</c:v>
                </c:pt>
                <c:pt idx="13">
                  <c:v>1.5691788</c:v>
                </c:pt>
                <c:pt idx="14">
                  <c:v>0</c:v>
                </c:pt>
                <c:pt idx="15">
                  <c:v>0</c:v>
                </c:pt>
                <c:pt idx="16">
                  <c:v>0.54031679999999993</c:v>
                </c:pt>
                <c:pt idx="17">
                  <c:v>6.3889307999999989</c:v>
                </c:pt>
                <c:pt idx="18">
                  <c:v>8.7600000000000002E-5</c:v>
                </c:pt>
                <c:pt idx="19">
                  <c:v>1.1748912</c:v>
                </c:pt>
                <c:pt idx="20">
                  <c:v>6.1320000000000005E-4</c:v>
                </c:pt>
                <c:pt idx="2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REvsREnoGInga!$F$245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REvsREnoGInga!$F$246:$F$267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REvsREnoGInga!$G$245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REvsREnoGInga!$G$246:$G$267</c:f>
              <c:numCache>
                <c:formatCode>General</c:formatCode>
                <c:ptCount val="22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0.1341156</c:v>
                </c:pt>
                <c:pt idx="8">
                  <c:v>5.4883151999999997</c:v>
                </c:pt>
                <c:pt idx="9">
                  <c:v>22.765225200000003</c:v>
                </c:pt>
                <c:pt idx="10">
                  <c:v>5.6354831999999995</c:v>
                </c:pt>
                <c:pt idx="11">
                  <c:v>4.6897536000000004</c:v>
                </c:pt>
                <c:pt idx="12">
                  <c:v>0</c:v>
                </c:pt>
                <c:pt idx="13">
                  <c:v>25.041073200000003</c:v>
                </c:pt>
                <c:pt idx="14">
                  <c:v>0.60365159999999995</c:v>
                </c:pt>
                <c:pt idx="15">
                  <c:v>2.878098</c:v>
                </c:pt>
                <c:pt idx="16">
                  <c:v>20.637946799999998</c:v>
                </c:pt>
                <c:pt idx="17">
                  <c:v>2.4036564</c:v>
                </c:pt>
                <c:pt idx="18">
                  <c:v>0.1341156</c:v>
                </c:pt>
                <c:pt idx="19">
                  <c:v>5.9393675999999997</c:v>
                </c:pt>
                <c:pt idx="20">
                  <c:v>23.926450800000001</c:v>
                </c:pt>
                <c:pt idx="21">
                  <c:v>4.8490979999999988</c:v>
                </c:pt>
              </c:numCache>
            </c:numRef>
          </c:val>
        </c:ser>
        <c:ser>
          <c:idx val="5"/>
          <c:order val="5"/>
          <c:tx>
            <c:strRef>
              <c:f>REvsREnoGInga!$H$245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REvsREnoGInga!$H$246:$H$267</c:f>
              <c:numCache>
                <c:formatCode>General</c:formatCode>
                <c:ptCount val="22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0.876</c:v>
                </c:pt>
                <c:pt idx="8">
                  <c:v>4.38</c:v>
                </c:pt>
                <c:pt idx="9">
                  <c:v>0</c:v>
                </c:pt>
                <c:pt idx="10">
                  <c:v>0.66567239999999994</c:v>
                </c:pt>
                <c:pt idx="11">
                  <c:v>2.19</c:v>
                </c:pt>
                <c:pt idx="12">
                  <c:v>0</c:v>
                </c:pt>
                <c:pt idx="13">
                  <c:v>2.19</c:v>
                </c:pt>
                <c:pt idx="14">
                  <c:v>0</c:v>
                </c:pt>
                <c:pt idx="15">
                  <c:v>0.876</c:v>
                </c:pt>
                <c:pt idx="16">
                  <c:v>4.38</c:v>
                </c:pt>
                <c:pt idx="17">
                  <c:v>0</c:v>
                </c:pt>
                <c:pt idx="18">
                  <c:v>0.876</c:v>
                </c:pt>
                <c:pt idx="19">
                  <c:v>4.38</c:v>
                </c:pt>
                <c:pt idx="20">
                  <c:v>0</c:v>
                </c:pt>
                <c:pt idx="21">
                  <c:v>0.27777960000000002</c:v>
                </c:pt>
              </c:numCache>
            </c:numRef>
          </c:val>
        </c:ser>
        <c:ser>
          <c:idx val="6"/>
          <c:order val="6"/>
          <c:tx>
            <c:strRef>
              <c:f>REvsREnoGInga!$I$245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REvsREnoGInga!$I$246:$I$267</c:f>
              <c:numCache>
                <c:formatCode>General</c:formatCode>
                <c:ptCount val="22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5.6908463999999999</c:v>
                </c:pt>
                <c:pt idx="9">
                  <c:v>0</c:v>
                </c:pt>
                <c:pt idx="10">
                  <c:v>0</c:v>
                </c:pt>
                <c:pt idx="11">
                  <c:v>6.8683655999999988</c:v>
                </c:pt>
                <c:pt idx="12">
                  <c:v>0</c:v>
                </c:pt>
                <c:pt idx="13">
                  <c:v>7.9692348000000006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6.1933199999999999</c:v>
                </c:pt>
                <c:pt idx="20">
                  <c:v>5.5244064000000002</c:v>
                </c:pt>
                <c:pt idx="21">
                  <c:v>0.8889648</c:v>
                </c:pt>
              </c:numCache>
            </c:numRef>
          </c:val>
        </c:ser>
        <c:ser>
          <c:idx val="8"/>
          <c:order val="7"/>
          <c:tx>
            <c:strRef>
              <c:f>REvsREnoGInga!$J$245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REvsREnoGInga!$J$246:$J$267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REvsREnoGInga!$K$245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REvsREnoGInga!$K$246:$K$267</c:f>
              <c:numCache>
                <c:formatCode>General</c:formatCode>
                <c:ptCount val="22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8.2256399999999993E-2</c:v>
                </c:pt>
                <c:pt idx="8">
                  <c:v>0.9466931999999999</c:v>
                </c:pt>
                <c:pt idx="9">
                  <c:v>1.5507827999999999</c:v>
                </c:pt>
                <c:pt idx="10">
                  <c:v>0.98628840000000007</c:v>
                </c:pt>
                <c:pt idx="11">
                  <c:v>0</c:v>
                </c:pt>
                <c:pt idx="12">
                  <c:v>0.36406560000000004</c:v>
                </c:pt>
                <c:pt idx="13">
                  <c:v>0</c:v>
                </c:pt>
                <c:pt idx="14">
                  <c:v>5.9305199999999995E-2</c:v>
                </c:pt>
                <c:pt idx="15">
                  <c:v>0.16670279999999998</c:v>
                </c:pt>
                <c:pt idx="16">
                  <c:v>0.402084</c:v>
                </c:pt>
                <c:pt idx="17">
                  <c:v>0.3071256</c:v>
                </c:pt>
                <c:pt idx="18">
                  <c:v>8.2256399999999993E-2</c:v>
                </c:pt>
                <c:pt idx="19">
                  <c:v>0.96281159999999999</c:v>
                </c:pt>
                <c:pt idx="20">
                  <c:v>1.6332143999999997</c:v>
                </c:pt>
                <c:pt idx="21">
                  <c:v>0.98821559999999997</c:v>
                </c:pt>
              </c:numCache>
            </c:numRef>
          </c:val>
        </c:ser>
        <c:ser>
          <c:idx val="9"/>
          <c:order val="9"/>
          <c:tx>
            <c:strRef>
              <c:f>REvsREnoGInga!$O$245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REvsREnoGInga!$O$246:$O$267</c:f>
              <c:numCache>
                <c:formatCode>General</c:formatCode>
                <c:ptCount val="22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0.55652279999999976</c:v>
                </c:pt>
                <c:pt idx="8">
                  <c:v>2.0756819999999996</c:v>
                </c:pt>
                <c:pt idx="9">
                  <c:v>10.0662912</c:v>
                </c:pt>
                <c:pt idx="10">
                  <c:v>3.0651239999999969</c:v>
                </c:pt>
                <c:pt idx="11">
                  <c:v>3.0060815999999995</c:v>
                </c:pt>
                <c:pt idx="12">
                  <c:v>-2.9651723999999997</c:v>
                </c:pt>
                <c:pt idx="13">
                  <c:v>1.0396368</c:v>
                </c:pt>
                <c:pt idx="14">
                  <c:v>0.58560599999999996</c:v>
                </c:pt>
                <c:pt idx="15">
                  <c:v>-0.41049359999999996</c:v>
                </c:pt>
                <c:pt idx="16">
                  <c:v>-23.7253212</c:v>
                </c:pt>
                <c:pt idx="17">
                  <c:v>-5.8709519999999999</c:v>
                </c:pt>
                <c:pt idx="18">
                  <c:v>0.46217760000000091</c:v>
                </c:pt>
                <c:pt idx="19">
                  <c:v>1.5088224000000001</c:v>
                </c:pt>
                <c:pt idx="20">
                  <c:v>3.2983152000000011</c:v>
                </c:pt>
                <c:pt idx="21">
                  <c:v>0.83815679999999881</c:v>
                </c:pt>
              </c:numCache>
            </c:numRef>
          </c:val>
        </c:ser>
        <c:ser>
          <c:idx val="14"/>
          <c:order val="11"/>
          <c:tx>
            <c:strRef>
              <c:f>REvsREnoGInga!$R$245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REvsREnoGInga!$R$246:$R$267</c:f>
              <c:numCache>
                <c:formatCode>General</c:formatCode>
                <c:ptCount val="22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6.3071999999999998E-3</c:v>
                </c:pt>
                <c:pt idx="8">
                  <c:v>2.5491600000000003E-2</c:v>
                </c:pt>
                <c:pt idx="9">
                  <c:v>8.4971999999999999E-3</c:v>
                </c:pt>
                <c:pt idx="10">
                  <c:v>3.1623600000000002E-2</c:v>
                </c:pt>
                <c:pt idx="11">
                  <c:v>1.85712E-2</c:v>
                </c:pt>
                <c:pt idx="12">
                  <c:v>1.9184400000000001E-2</c:v>
                </c:pt>
                <c:pt idx="13">
                  <c:v>1.4191200000000001E-2</c:v>
                </c:pt>
                <c:pt idx="14">
                  <c:v>2.6279999999999997E-3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6.3071999999999998E-3</c:v>
                </c:pt>
                <c:pt idx="19">
                  <c:v>0</c:v>
                </c:pt>
                <c:pt idx="20">
                  <c:v>8.4971999999999999E-3</c:v>
                </c:pt>
                <c:pt idx="21">
                  <c:v>1.095E-2</c:v>
                </c:pt>
              </c:numCache>
            </c:numRef>
          </c:val>
        </c:ser>
        <c:ser>
          <c:idx val="15"/>
          <c:order val="12"/>
          <c:tx>
            <c:strRef>
              <c:f>REvsREnoGInga!$S$245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REvsREnoGInga!$S$246:$S$267</c:f>
              <c:numCache>
                <c:formatCode>General</c:formatCode>
                <c:ptCount val="22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7.1656799999999993E-2</c:v>
                </c:pt>
                <c:pt idx="8">
                  <c:v>0.73505160000000003</c:v>
                </c:pt>
                <c:pt idx="9">
                  <c:v>1.1423915999999998</c:v>
                </c:pt>
                <c:pt idx="10">
                  <c:v>0.7742964</c:v>
                </c:pt>
                <c:pt idx="11">
                  <c:v>0.67057800000000001</c:v>
                </c:pt>
                <c:pt idx="12">
                  <c:v>0</c:v>
                </c:pt>
                <c:pt idx="13">
                  <c:v>1.2652067999999999</c:v>
                </c:pt>
                <c:pt idx="14">
                  <c:v>4.3449599999999998E-2</c:v>
                </c:pt>
                <c:pt idx="15">
                  <c:v>0.1188732</c:v>
                </c:pt>
                <c:pt idx="16">
                  <c:v>0.28566359999999996</c:v>
                </c:pt>
                <c:pt idx="17">
                  <c:v>0.20331960000000002</c:v>
                </c:pt>
                <c:pt idx="18">
                  <c:v>7.0693199999999998E-2</c:v>
                </c:pt>
                <c:pt idx="19">
                  <c:v>0.75020640000000005</c:v>
                </c:pt>
                <c:pt idx="20">
                  <c:v>1.1423915999999998</c:v>
                </c:pt>
                <c:pt idx="21">
                  <c:v>0.75677640000000002</c:v>
                </c:pt>
              </c:numCache>
            </c:numRef>
          </c:val>
        </c:ser>
        <c:ser>
          <c:idx val="16"/>
          <c:order val="13"/>
          <c:tx>
            <c:strRef>
              <c:f>REvsREnoGInga!$T$245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REvsREnoGInga!$T$246:$T$267</c:f>
              <c:numCache>
                <c:formatCode>General</c:formatCode>
                <c:ptCount val="22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5.475E-2</c:v>
                </c:pt>
                <c:pt idx="8">
                  <c:v>1.9936883999999999</c:v>
                </c:pt>
                <c:pt idx="9">
                  <c:v>0</c:v>
                </c:pt>
                <c:pt idx="10">
                  <c:v>0.49564079999999994</c:v>
                </c:pt>
                <c:pt idx="11">
                  <c:v>0</c:v>
                </c:pt>
                <c:pt idx="12">
                  <c:v>0.1215012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5.475E-2</c:v>
                </c:pt>
                <c:pt idx="19">
                  <c:v>1.7080248</c:v>
                </c:pt>
                <c:pt idx="20">
                  <c:v>0</c:v>
                </c:pt>
                <c:pt idx="21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633856"/>
        <c:axId val="62636032"/>
      </c:barChart>
      <c:lineChart>
        <c:grouping val="standard"/>
        <c:varyColors val="0"/>
        <c:ser>
          <c:idx val="13"/>
          <c:order val="10"/>
          <c:tx>
            <c:strRef>
              <c:f>REvsREnoGInga!$Q$245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REvsREnoGInga!$A$246:$B$267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REvsREnoGInga!$Q$246:$Q$267</c:f>
              <c:numCache>
                <c:formatCode>General</c:formatCode>
                <c:ptCount val="22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1.7467439999999996</c:v>
                </c:pt>
                <c:pt idx="8">
                  <c:v>20.694624000000001</c:v>
                </c:pt>
                <c:pt idx="9">
                  <c:v>32.497848000000005</c:v>
                </c:pt>
                <c:pt idx="10">
                  <c:v>20.319696</c:v>
                </c:pt>
                <c:pt idx="11">
                  <c:v>18.228684000000001</c:v>
                </c:pt>
                <c:pt idx="12">
                  <c:v>7.0973519999999999</c:v>
                </c:pt>
                <c:pt idx="13">
                  <c:v>36.129744000000002</c:v>
                </c:pt>
                <c:pt idx="14">
                  <c:v>1.1536920000000002</c:v>
                </c:pt>
                <c:pt idx="15">
                  <c:v>3.2692320000000006</c:v>
                </c:pt>
                <c:pt idx="16">
                  <c:v>7.9278000000000004</c:v>
                </c:pt>
                <c:pt idx="17">
                  <c:v>6.0925799999999999</c:v>
                </c:pt>
                <c:pt idx="18">
                  <c:v>1.7467439999999996</c:v>
                </c:pt>
                <c:pt idx="19">
                  <c:v>20.694624000000001</c:v>
                </c:pt>
                <c:pt idx="20">
                  <c:v>32.497848000000005</c:v>
                </c:pt>
                <c:pt idx="21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3856"/>
        <c:axId val="62636032"/>
      </c:lineChart>
      <c:catAx>
        <c:axId val="626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636032"/>
        <c:crosses val="autoZero"/>
        <c:auto val="1"/>
        <c:lblAlgn val="ctr"/>
        <c:lblOffset val="100"/>
        <c:noMultiLvlLbl val="0"/>
      </c:catAx>
      <c:valAx>
        <c:axId val="62636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63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Africa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REvsREnoGInga!$C$276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REvsREnoGInga!$C$277:$C$278</c:f>
              <c:numCache>
                <c:formatCode>General</c:formatCode>
                <c:ptCount val="2"/>
                <c:pt idx="0">
                  <c:v>282.67013279999998</c:v>
                </c:pt>
                <c:pt idx="1">
                  <c:v>282.77954519999997</c:v>
                </c:pt>
              </c:numCache>
            </c:numRef>
          </c:val>
        </c:ser>
        <c:ser>
          <c:idx val="1"/>
          <c:order val="1"/>
          <c:tx>
            <c:strRef>
              <c:f>REvsREnoGInga!$D$276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REvsREnoGInga!$D$277:$D$278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REvsREnoGInga!$E$276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REvsREnoGInga!$E$277:$E$278</c:f>
              <c:numCache>
                <c:formatCode>General</c:formatCode>
                <c:ptCount val="2"/>
                <c:pt idx="0">
                  <c:v>0.57509400000000011</c:v>
                </c:pt>
                <c:pt idx="1">
                  <c:v>0.59690639999999995</c:v>
                </c:pt>
              </c:numCache>
            </c:numRef>
          </c:val>
        </c:ser>
        <c:ser>
          <c:idx val="3"/>
          <c:order val="3"/>
          <c:tx>
            <c:strRef>
              <c:f>REvsREnoGInga!$F$276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REvsREnoGInga!$F$277:$F$278</c:f>
              <c:numCache>
                <c:formatCode>General</c:formatCode>
                <c:ptCount val="2"/>
                <c:pt idx="0">
                  <c:v>16.521360000000001</c:v>
                </c:pt>
                <c:pt idx="1">
                  <c:v>26.9170272</c:v>
                </c:pt>
              </c:numCache>
            </c:numRef>
          </c:val>
        </c:ser>
        <c:ser>
          <c:idx val="4"/>
          <c:order val="4"/>
          <c:tx>
            <c:strRef>
              <c:f>REvsREnoGInga!$G$276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REvsREnoGInga!$G$277:$G$278</c:f>
              <c:numCache>
                <c:formatCode>General</c:formatCode>
                <c:ptCount val="2"/>
                <c:pt idx="0">
                  <c:v>1.2042372000000001</c:v>
                </c:pt>
                <c:pt idx="1">
                  <c:v>1.2169391999999999</c:v>
                </c:pt>
              </c:numCache>
            </c:numRef>
          </c:val>
        </c:ser>
        <c:ser>
          <c:idx val="5"/>
          <c:order val="5"/>
          <c:tx>
            <c:strRef>
              <c:f>REvsREnoGInga!$H$276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REvsREnoGInga!$H$277:$H$278</c:f>
              <c:numCache>
                <c:formatCode>General</c:formatCode>
                <c:ptCount val="2"/>
                <c:pt idx="0">
                  <c:v>0.78839999999999999</c:v>
                </c:pt>
                <c:pt idx="1">
                  <c:v>0.78839999999999999</c:v>
                </c:pt>
              </c:numCache>
            </c:numRef>
          </c:val>
        </c:ser>
        <c:ser>
          <c:idx val="6"/>
          <c:order val="6"/>
          <c:tx>
            <c:strRef>
              <c:f>REvsREnoGInga!$I$276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REvsREnoGInga!$I$277:$I$278</c:f>
              <c:numCache>
                <c:formatCode>General</c:formatCode>
                <c:ptCount val="2"/>
                <c:pt idx="0">
                  <c:v>30.375650399999998</c:v>
                </c:pt>
                <c:pt idx="1">
                  <c:v>34.008071999999999</c:v>
                </c:pt>
              </c:numCache>
            </c:numRef>
          </c:val>
        </c:ser>
        <c:ser>
          <c:idx val="8"/>
          <c:order val="7"/>
          <c:tx>
            <c:strRef>
              <c:f>REvsREnoGInga!$J$276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REvsREnoGInga!$J$277:$J$278</c:f>
              <c:numCache>
                <c:formatCode>General</c:formatCode>
                <c:ptCount val="2"/>
                <c:pt idx="0">
                  <c:v>1.1205791999999999</c:v>
                </c:pt>
                <c:pt idx="1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REvsREnoGInga!$K$276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REvsREnoGInga!$K$277:$K$278</c:f>
              <c:numCache>
                <c:formatCode>General</c:formatCode>
                <c:ptCount val="2"/>
                <c:pt idx="0">
                  <c:v>45.593084400000002</c:v>
                </c:pt>
                <c:pt idx="1">
                  <c:v>42.549597599999998</c:v>
                </c:pt>
              </c:numCache>
            </c:numRef>
          </c:val>
        </c:ser>
        <c:ser>
          <c:idx val="9"/>
          <c:order val="9"/>
          <c:tx>
            <c:strRef>
              <c:f>REvsREnoGInga!$O$276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REvsREnoGInga!$O$277:$O$278</c:f>
              <c:numCache>
                <c:formatCode>General</c:formatCode>
                <c:ptCount val="2"/>
                <c:pt idx="0">
                  <c:v>28.186964400000001</c:v>
                </c:pt>
                <c:pt idx="1">
                  <c:v>20.516095200000002</c:v>
                </c:pt>
              </c:numCache>
            </c:numRef>
          </c:val>
        </c:ser>
        <c:ser>
          <c:idx val="14"/>
          <c:order val="11"/>
          <c:tx>
            <c:strRef>
              <c:f>REvsREnoGInga!$R$276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REvsREnoGInga!$R$277:$R$278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REvsREnoGInga!$S$276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REvsREnoGInga!$S$277:$S$278</c:f>
              <c:numCache>
                <c:formatCode>General</c:formatCode>
                <c:ptCount val="2"/>
                <c:pt idx="0">
                  <c:v>0.876</c:v>
                </c:pt>
                <c:pt idx="1">
                  <c:v>0.876</c:v>
                </c:pt>
              </c:numCache>
            </c:numRef>
          </c:val>
        </c:ser>
        <c:ser>
          <c:idx val="16"/>
          <c:order val="13"/>
          <c:tx>
            <c:strRef>
              <c:f>REvsREnoGInga!$T$276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REvsREnoGInga!$T$277:$T$278</c:f>
              <c:numCache>
                <c:formatCode>General</c:formatCode>
                <c:ptCount val="2"/>
                <c:pt idx="0">
                  <c:v>43.0196592</c:v>
                </c:pt>
                <c:pt idx="1">
                  <c:v>40.030922399999994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744064"/>
        <c:axId val="62745984"/>
      </c:barChart>
      <c:lineChart>
        <c:grouping val="standard"/>
        <c:varyColors val="0"/>
        <c:ser>
          <c:idx val="13"/>
          <c:order val="10"/>
          <c:tx>
            <c:strRef>
              <c:f>REvsREnoGInga!$Q$276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strRef>
              <c:f>REvsREnoGInga!$B$277:$B$278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REvsREnoGInga!$Q$277:$Q$278</c:f>
              <c:numCache>
                <c:formatCode>General</c:formatCode>
                <c:ptCount val="2"/>
                <c:pt idx="0">
                  <c:v>414.71679599999999</c:v>
                </c:pt>
                <c:pt idx="1">
                  <c:v>414.71679599999999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44064"/>
        <c:axId val="62745984"/>
      </c:lineChart>
      <c:catAx>
        <c:axId val="62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745984"/>
        <c:crosses val="autoZero"/>
        <c:auto val="1"/>
        <c:lblAlgn val="ctr"/>
        <c:lblOffset val="100"/>
        <c:noMultiLvlLbl val="0"/>
      </c:catAx>
      <c:valAx>
        <c:axId val="6274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74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REvsREnoCO2!$C$10:$C$52</c:f>
              <c:numCache>
                <c:formatCode>_(* #,##0_);_(* \(#,##0\);_(* "-"??_);_(@_)</c:formatCode>
                <c:ptCount val="43"/>
                <c:pt idx="0">
                  <c:v>263.46383280000003</c:v>
                </c:pt>
                <c:pt idx="1">
                  <c:v>270.22374960000002</c:v>
                </c:pt>
                <c:pt idx="2">
                  <c:v>278.8768776</c:v>
                </c:pt>
                <c:pt idx="3">
                  <c:v>287.86595159999996</c:v>
                </c:pt>
                <c:pt idx="4">
                  <c:v>294.55044479999992</c:v>
                </c:pt>
                <c:pt idx="5">
                  <c:v>302.75558639999997</c:v>
                </c:pt>
                <c:pt idx="6">
                  <c:v>322.46181960000001</c:v>
                </c:pt>
                <c:pt idx="7">
                  <c:v>329.61287040000002</c:v>
                </c:pt>
                <c:pt idx="8">
                  <c:v>332.88788400000004</c:v>
                </c:pt>
                <c:pt idx="9">
                  <c:v>337.98208679999993</c:v>
                </c:pt>
                <c:pt idx="10">
                  <c:v>341.06595719999996</c:v>
                </c:pt>
                <c:pt idx="11">
                  <c:v>341.097756</c:v>
                </c:pt>
                <c:pt idx="12">
                  <c:v>341.30983559999999</c:v>
                </c:pt>
                <c:pt idx="13">
                  <c:v>331.45483559999997</c:v>
                </c:pt>
                <c:pt idx="14">
                  <c:v>325.49216639999997</c:v>
                </c:pt>
                <c:pt idx="15">
                  <c:v>314.19859919999999</c:v>
                </c:pt>
                <c:pt idx="16">
                  <c:v>314.16662519999994</c:v>
                </c:pt>
                <c:pt idx="17">
                  <c:v>313.29001199999999</c:v>
                </c:pt>
                <c:pt idx="18">
                  <c:v>314.11266359999996</c:v>
                </c:pt>
                <c:pt idx="19">
                  <c:v>314.11537919999995</c:v>
                </c:pt>
                <c:pt idx="20">
                  <c:v>312.40875599999998</c:v>
                </c:pt>
                <c:pt idx="22">
                  <c:v>263.46383280000003</c:v>
                </c:pt>
                <c:pt idx="23">
                  <c:v>270.25300799999997</c:v>
                </c:pt>
                <c:pt idx="24">
                  <c:v>278.96859479999995</c:v>
                </c:pt>
                <c:pt idx="25">
                  <c:v>287.834766</c:v>
                </c:pt>
                <c:pt idx="26">
                  <c:v>294.52004759999994</c:v>
                </c:pt>
                <c:pt idx="27">
                  <c:v>303.30238559999998</c:v>
                </c:pt>
                <c:pt idx="28">
                  <c:v>323.2769376</c:v>
                </c:pt>
                <c:pt idx="29">
                  <c:v>329.66385359999998</c:v>
                </c:pt>
                <c:pt idx="30">
                  <c:v>333.51238439999992</c:v>
                </c:pt>
                <c:pt idx="31">
                  <c:v>340.18268640000002</c:v>
                </c:pt>
                <c:pt idx="32">
                  <c:v>345.30842519999993</c:v>
                </c:pt>
                <c:pt idx="33">
                  <c:v>353.26206719999993</c:v>
                </c:pt>
                <c:pt idx="34">
                  <c:v>360.84472319999998</c:v>
                </c:pt>
                <c:pt idx="35">
                  <c:v>363.99587039999994</c:v>
                </c:pt>
                <c:pt idx="36">
                  <c:v>358.07279640000002</c:v>
                </c:pt>
                <c:pt idx="37">
                  <c:v>346.77116999999998</c:v>
                </c:pt>
                <c:pt idx="38">
                  <c:v>346.76258520000005</c:v>
                </c:pt>
                <c:pt idx="39">
                  <c:v>346.75846799999988</c:v>
                </c:pt>
                <c:pt idx="40">
                  <c:v>346.75452599999988</c:v>
                </c:pt>
                <c:pt idx="41">
                  <c:v>346.75259879999993</c:v>
                </c:pt>
                <c:pt idx="42">
                  <c:v>346.59456840000001</c:v>
                </c:pt>
              </c:numCache>
            </c:numRef>
          </c:val>
        </c:ser>
        <c:ser>
          <c:idx val="1"/>
          <c:order val="1"/>
          <c:tx>
            <c:strRef>
              <c:f>REvsREnoCO2!$D$9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REvsREnoCO2!$D$10:$D$52</c:f>
              <c:numCache>
                <c:formatCode>_(* #,##0_);_(* \(#,##0\);_(* "-"??_);_(@_)</c:formatCode>
                <c:ptCount val="43"/>
                <c:pt idx="0">
                  <c:v>2.4251184000000001</c:v>
                </c:pt>
                <c:pt idx="1">
                  <c:v>2.4512231999999994</c:v>
                </c:pt>
                <c:pt idx="2">
                  <c:v>2.4054960000000003</c:v>
                </c:pt>
                <c:pt idx="3">
                  <c:v>2.4478067999999995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2.4251184000000001</c:v>
                </c:pt>
                <c:pt idx="23">
                  <c:v>2.4512231999999994</c:v>
                </c:pt>
                <c:pt idx="24">
                  <c:v>2.40462</c:v>
                </c:pt>
                <c:pt idx="25">
                  <c:v>2.4470184000000001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REvsREnoCO2!$E$10:$E$52</c:f>
              <c:numCache>
                <c:formatCode>_(* #,##0_);_(* \(#,##0\);_(* "-"??_);_(@_)</c:formatCode>
                <c:ptCount val="43"/>
                <c:pt idx="0">
                  <c:v>4.3223592000000002</c:v>
                </c:pt>
                <c:pt idx="1">
                  <c:v>4.6586556000000003</c:v>
                </c:pt>
                <c:pt idx="2">
                  <c:v>5.2363776</c:v>
                </c:pt>
                <c:pt idx="3">
                  <c:v>5.9918399999999998</c:v>
                </c:pt>
                <c:pt idx="4">
                  <c:v>8.1900744000000003</c:v>
                </c:pt>
                <c:pt idx="5">
                  <c:v>9.3171359999999961</c:v>
                </c:pt>
                <c:pt idx="6">
                  <c:v>2.1126492000000003</c:v>
                </c:pt>
                <c:pt idx="7">
                  <c:v>2.1089699999999998</c:v>
                </c:pt>
                <c:pt idx="8">
                  <c:v>2.1848315999999999</c:v>
                </c:pt>
                <c:pt idx="9">
                  <c:v>8.1338352</c:v>
                </c:pt>
                <c:pt idx="10">
                  <c:v>11.942595599999997</c:v>
                </c:pt>
                <c:pt idx="11">
                  <c:v>11.942595599999997</c:v>
                </c:pt>
                <c:pt idx="12">
                  <c:v>11.942595599999997</c:v>
                </c:pt>
                <c:pt idx="13">
                  <c:v>11.942595599999997</c:v>
                </c:pt>
                <c:pt idx="14">
                  <c:v>11.942595599999997</c:v>
                </c:pt>
                <c:pt idx="15">
                  <c:v>12.729593999999997</c:v>
                </c:pt>
                <c:pt idx="16">
                  <c:v>10.249550399999999</c:v>
                </c:pt>
                <c:pt idx="17">
                  <c:v>10.323747599999997</c:v>
                </c:pt>
                <c:pt idx="18">
                  <c:v>10.192084799999998</c:v>
                </c:pt>
                <c:pt idx="19">
                  <c:v>8.311838400000001</c:v>
                </c:pt>
                <c:pt idx="20">
                  <c:v>6.4939632000000005</c:v>
                </c:pt>
                <c:pt idx="22">
                  <c:v>4.3250748000000003</c:v>
                </c:pt>
                <c:pt idx="23">
                  <c:v>4.6613711999999996</c:v>
                </c:pt>
                <c:pt idx="24">
                  <c:v>5.2391807999999997</c:v>
                </c:pt>
                <c:pt idx="25">
                  <c:v>5.9935920000000005</c:v>
                </c:pt>
                <c:pt idx="26">
                  <c:v>8.2149528000000007</c:v>
                </c:pt>
                <c:pt idx="27">
                  <c:v>9.3392111999999976</c:v>
                </c:pt>
                <c:pt idx="28">
                  <c:v>2.1192191999999999</c:v>
                </c:pt>
                <c:pt idx="29">
                  <c:v>2.1154524000000001</c:v>
                </c:pt>
                <c:pt idx="30">
                  <c:v>2.1966576</c:v>
                </c:pt>
                <c:pt idx="31">
                  <c:v>3.8285580000000001</c:v>
                </c:pt>
                <c:pt idx="32">
                  <c:v>9.9090491999999983</c:v>
                </c:pt>
                <c:pt idx="33">
                  <c:v>11.959327199999997</c:v>
                </c:pt>
                <c:pt idx="34">
                  <c:v>11.959327199999997</c:v>
                </c:pt>
                <c:pt idx="35">
                  <c:v>11.959327199999997</c:v>
                </c:pt>
                <c:pt idx="36">
                  <c:v>11.959327199999997</c:v>
                </c:pt>
                <c:pt idx="37">
                  <c:v>13.076227199999998</c:v>
                </c:pt>
                <c:pt idx="38">
                  <c:v>13.076227199999998</c:v>
                </c:pt>
                <c:pt idx="39">
                  <c:v>13.8037452</c:v>
                </c:pt>
                <c:pt idx="40">
                  <c:v>15.709483199999998</c:v>
                </c:pt>
                <c:pt idx="41">
                  <c:v>16.071183599999998</c:v>
                </c:pt>
                <c:pt idx="42">
                  <c:v>13.297855200000001</c:v>
                </c:pt>
              </c:numCache>
            </c:numRef>
          </c:val>
        </c:ser>
        <c:ser>
          <c:idx val="3"/>
          <c:order val="3"/>
          <c:tx>
            <c:strRef>
              <c:f>REvsREnoCO2!$F$9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REvsREnoCO2!$F$10:$F$52</c:f>
              <c:numCache>
                <c:formatCode>_(* #,##0_);_(* \(#,##0\);_(* "-"??_);_(@_)</c:formatCode>
                <c:ptCount val="43"/>
                <c:pt idx="0">
                  <c:v>12.783818399999998</c:v>
                </c:pt>
                <c:pt idx="1">
                  <c:v>12.783818399999998</c:v>
                </c:pt>
                <c:pt idx="2">
                  <c:v>12.783818399999998</c:v>
                </c:pt>
                <c:pt idx="3">
                  <c:v>12.783818399999998</c:v>
                </c:pt>
                <c:pt idx="4">
                  <c:v>12.783818399999998</c:v>
                </c:pt>
                <c:pt idx="5">
                  <c:v>12.783818399999998</c:v>
                </c:pt>
                <c:pt idx="6">
                  <c:v>12.783818399999998</c:v>
                </c:pt>
                <c:pt idx="7">
                  <c:v>12.783818399999998</c:v>
                </c:pt>
                <c:pt idx="8">
                  <c:v>12.783818399999998</c:v>
                </c:pt>
                <c:pt idx="9">
                  <c:v>12.783818399999998</c:v>
                </c:pt>
                <c:pt idx="10">
                  <c:v>12.783818399999998</c:v>
                </c:pt>
                <c:pt idx="11">
                  <c:v>12.783818399999998</c:v>
                </c:pt>
                <c:pt idx="12">
                  <c:v>12.783818399999998</c:v>
                </c:pt>
                <c:pt idx="13">
                  <c:v>12.783818399999998</c:v>
                </c:pt>
                <c:pt idx="14">
                  <c:v>12.783818399999998</c:v>
                </c:pt>
                <c:pt idx="15">
                  <c:v>16.521360000000001</c:v>
                </c:pt>
                <c:pt idx="16">
                  <c:v>16.521360000000001</c:v>
                </c:pt>
                <c:pt idx="17">
                  <c:v>16.521360000000001</c:v>
                </c:pt>
                <c:pt idx="18">
                  <c:v>16.521360000000001</c:v>
                </c:pt>
                <c:pt idx="19">
                  <c:v>16.521360000000001</c:v>
                </c:pt>
                <c:pt idx="20">
                  <c:v>16.521360000000001</c:v>
                </c:pt>
                <c:pt idx="22">
                  <c:v>12.783818399999998</c:v>
                </c:pt>
                <c:pt idx="23">
                  <c:v>12.783818399999998</c:v>
                </c:pt>
                <c:pt idx="24">
                  <c:v>12.783818399999998</c:v>
                </c:pt>
                <c:pt idx="25">
                  <c:v>12.783818399999998</c:v>
                </c:pt>
                <c:pt idx="26">
                  <c:v>12.783818399999998</c:v>
                </c:pt>
                <c:pt idx="27">
                  <c:v>12.783818399999998</c:v>
                </c:pt>
                <c:pt idx="28">
                  <c:v>12.783818399999998</c:v>
                </c:pt>
                <c:pt idx="29">
                  <c:v>12.783818399999998</c:v>
                </c:pt>
                <c:pt idx="30">
                  <c:v>12.783818399999998</c:v>
                </c:pt>
                <c:pt idx="31">
                  <c:v>12.783818399999998</c:v>
                </c:pt>
                <c:pt idx="32">
                  <c:v>12.783818399999998</c:v>
                </c:pt>
                <c:pt idx="33">
                  <c:v>12.783818399999998</c:v>
                </c:pt>
                <c:pt idx="34">
                  <c:v>12.783818399999998</c:v>
                </c:pt>
                <c:pt idx="35">
                  <c:v>12.783818399999998</c:v>
                </c:pt>
                <c:pt idx="36">
                  <c:v>12.783818399999998</c:v>
                </c:pt>
                <c:pt idx="37">
                  <c:v>12.783818399999998</c:v>
                </c:pt>
                <c:pt idx="38">
                  <c:v>12.783818399999998</c:v>
                </c:pt>
                <c:pt idx="39">
                  <c:v>12.783818399999998</c:v>
                </c:pt>
                <c:pt idx="40">
                  <c:v>12.783818399999998</c:v>
                </c:pt>
                <c:pt idx="41">
                  <c:v>12.783818399999998</c:v>
                </c:pt>
                <c:pt idx="42">
                  <c:v>12.783818399999998</c:v>
                </c:pt>
              </c:numCache>
            </c:numRef>
          </c:val>
        </c:ser>
        <c:ser>
          <c:idx val="4"/>
          <c:order val="4"/>
          <c:tx>
            <c:strRef>
              <c:f>REvsREnoCO2!$G$9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REvsREnoCO2!$G$10:$G$52</c:f>
              <c:numCache>
                <c:formatCode>_(* #,##0_);_(* \(#,##0\);_(* "-"??_);_(@_)</c:formatCode>
                <c:ptCount val="43"/>
                <c:pt idx="0">
                  <c:v>36.887834399999996</c:v>
                </c:pt>
                <c:pt idx="1">
                  <c:v>39.33310079999999</c:v>
                </c:pt>
                <c:pt idx="2">
                  <c:v>40.774558800000001</c:v>
                </c:pt>
                <c:pt idx="3">
                  <c:v>41.908715999999984</c:v>
                </c:pt>
                <c:pt idx="4">
                  <c:v>43.793342399999986</c:v>
                </c:pt>
                <c:pt idx="5">
                  <c:v>44.676262799999996</c:v>
                </c:pt>
                <c:pt idx="6">
                  <c:v>49.024288800000001</c:v>
                </c:pt>
                <c:pt idx="7">
                  <c:v>54.699980400000008</c:v>
                </c:pt>
                <c:pt idx="8">
                  <c:v>65.283024000000012</c:v>
                </c:pt>
                <c:pt idx="9">
                  <c:v>71.154939599999992</c:v>
                </c:pt>
                <c:pt idx="10">
                  <c:v>79.802636400000011</c:v>
                </c:pt>
                <c:pt idx="11">
                  <c:v>88.521114000000026</c:v>
                </c:pt>
                <c:pt idx="12">
                  <c:v>96.689288400000009</c:v>
                </c:pt>
                <c:pt idx="13">
                  <c:v>102.59186399999997</c:v>
                </c:pt>
                <c:pt idx="14">
                  <c:v>108.56162879999998</c:v>
                </c:pt>
                <c:pt idx="15">
                  <c:v>112.8912588</c:v>
                </c:pt>
                <c:pt idx="16">
                  <c:v>117.68867280000001</c:v>
                </c:pt>
                <c:pt idx="17">
                  <c:v>122.73154199999999</c:v>
                </c:pt>
                <c:pt idx="18">
                  <c:v>128.1667716</c:v>
                </c:pt>
                <c:pt idx="19">
                  <c:v>133.37494199999998</c:v>
                </c:pt>
                <c:pt idx="20">
                  <c:v>139.16863079999999</c:v>
                </c:pt>
                <c:pt idx="22">
                  <c:v>36.887921999999996</c:v>
                </c:pt>
                <c:pt idx="23">
                  <c:v>39.333013199999989</c:v>
                </c:pt>
                <c:pt idx="24">
                  <c:v>40.774471200000001</c:v>
                </c:pt>
                <c:pt idx="25">
                  <c:v>41.908803599999985</c:v>
                </c:pt>
                <c:pt idx="26">
                  <c:v>43.790626799999991</c:v>
                </c:pt>
                <c:pt idx="27">
                  <c:v>44.673809999999989</c:v>
                </c:pt>
                <c:pt idx="28">
                  <c:v>49.081754400000001</c:v>
                </c:pt>
                <c:pt idx="29">
                  <c:v>54.665203200000001</c:v>
                </c:pt>
                <c:pt idx="30">
                  <c:v>64.976862000000011</c:v>
                </c:pt>
                <c:pt idx="31">
                  <c:v>73.586890800000006</c:v>
                </c:pt>
                <c:pt idx="32">
                  <c:v>78.174853200000001</c:v>
                </c:pt>
                <c:pt idx="33">
                  <c:v>83.988952800000007</c:v>
                </c:pt>
                <c:pt idx="34">
                  <c:v>89.707743600000015</c:v>
                </c:pt>
                <c:pt idx="35">
                  <c:v>95.158566000000022</c:v>
                </c:pt>
                <c:pt idx="36">
                  <c:v>100.41237599999999</c:v>
                </c:pt>
                <c:pt idx="37">
                  <c:v>104.71073279999999</c:v>
                </c:pt>
                <c:pt idx="38">
                  <c:v>110.44765679999999</c:v>
                </c:pt>
                <c:pt idx="39">
                  <c:v>118.29074759999999</c:v>
                </c:pt>
                <c:pt idx="40">
                  <c:v>123.35175</c:v>
                </c:pt>
                <c:pt idx="41">
                  <c:v>127.98736679999998</c:v>
                </c:pt>
                <c:pt idx="42">
                  <c:v>133.46543279999997</c:v>
                </c:pt>
              </c:numCache>
            </c:numRef>
          </c:val>
        </c:ser>
        <c:ser>
          <c:idx val="5"/>
          <c:order val="5"/>
          <c:tx>
            <c:strRef>
              <c:f>REvsREnoCO2!$H$9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REvsREnoCO2!$H$10:$H$52</c:f>
              <c:numCache>
                <c:formatCode>_(* #,##0_);_(* \(#,##0\);_(* "-"??_);_(@_)</c:formatCode>
                <c:ptCount val="43"/>
                <c:pt idx="0">
                  <c:v>1.5873995999999997</c:v>
                </c:pt>
                <c:pt idx="1">
                  <c:v>2.1524195999999995</c:v>
                </c:pt>
                <c:pt idx="2">
                  <c:v>2.5212155999999997</c:v>
                </c:pt>
                <c:pt idx="3">
                  <c:v>2.5630883999999998</c:v>
                </c:pt>
                <c:pt idx="4">
                  <c:v>2.5630883999999998</c:v>
                </c:pt>
                <c:pt idx="5">
                  <c:v>3.1324883999999997</c:v>
                </c:pt>
                <c:pt idx="6">
                  <c:v>3.1324883999999997</c:v>
                </c:pt>
                <c:pt idx="7">
                  <c:v>3.1644623999999997</c:v>
                </c:pt>
                <c:pt idx="8">
                  <c:v>3.1833839999999998</c:v>
                </c:pt>
                <c:pt idx="9">
                  <c:v>3.4256855999999996</c:v>
                </c:pt>
                <c:pt idx="10">
                  <c:v>3.4346207999999998</c:v>
                </c:pt>
                <c:pt idx="11">
                  <c:v>4.6932575999999999</c:v>
                </c:pt>
                <c:pt idx="12">
                  <c:v>5.8087560000000007</c:v>
                </c:pt>
                <c:pt idx="13">
                  <c:v>7.3335215999999992</c:v>
                </c:pt>
                <c:pt idx="14">
                  <c:v>7.3335215999999992</c:v>
                </c:pt>
                <c:pt idx="15">
                  <c:v>7.3335215999999992</c:v>
                </c:pt>
                <c:pt idx="16">
                  <c:v>8.3399579999999993</c:v>
                </c:pt>
                <c:pt idx="17">
                  <c:v>8.4176591999999992</c:v>
                </c:pt>
                <c:pt idx="18">
                  <c:v>9.0350639999999984</c:v>
                </c:pt>
                <c:pt idx="19">
                  <c:v>9.7518072</c:v>
                </c:pt>
                <c:pt idx="20">
                  <c:v>10.189193999999997</c:v>
                </c:pt>
                <c:pt idx="22">
                  <c:v>1.584684</c:v>
                </c:pt>
                <c:pt idx="23">
                  <c:v>2.1497040000000003</c:v>
                </c:pt>
                <c:pt idx="24">
                  <c:v>2.5058856</c:v>
                </c:pt>
                <c:pt idx="25">
                  <c:v>2.5467072000000002</c:v>
                </c:pt>
                <c:pt idx="26">
                  <c:v>2.5467072000000002</c:v>
                </c:pt>
                <c:pt idx="27">
                  <c:v>2.5467072000000002</c:v>
                </c:pt>
                <c:pt idx="28">
                  <c:v>2.5546787999999996</c:v>
                </c:pt>
                <c:pt idx="29">
                  <c:v>3.1161071999999996</c:v>
                </c:pt>
                <c:pt idx="30">
                  <c:v>3.1161071999999996</c:v>
                </c:pt>
                <c:pt idx="31">
                  <c:v>3.1161071999999996</c:v>
                </c:pt>
                <c:pt idx="32">
                  <c:v>3.1161071999999996</c:v>
                </c:pt>
                <c:pt idx="33">
                  <c:v>3.1161071999999996</c:v>
                </c:pt>
                <c:pt idx="34">
                  <c:v>3.1161071999999996</c:v>
                </c:pt>
                <c:pt idx="35">
                  <c:v>4.1327927999999998</c:v>
                </c:pt>
                <c:pt idx="36">
                  <c:v>6.5728031999999992</c:v>
                </c:pt>
                <c:pt idx="37">
                  <c:v>6.5728031999999992</c:v>
                </c:pt>
                <c:pt idx="38">
                  <c:v>6.8305223999999995</c:v>
                </c:pt>
                <c:pt idx="39">
                  <c:v>7.2997955999999995</c:v>
                </c:pt>
                <c:pt idx="40">
                  <c:v>7.7937719999999997</c:v>
                </c:pt>
                <c:pt idx="41">
                  <c:v>8.3631720000000005</c:v>
                </c:pt>
                <c:pt idx="42">
                  <c:v>8.7628031999999987</c:v>
                </c:pt>
              </c:numCache>
            </c:numRef>
          </c:val>
        </c:ser>
        <c:ser>
          <c:idx val="6"/>
          <c:order val="6"/>
          <c:tx>
            <c:strRef>
              <c:f>REvsREnoCO2!$I$9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0.9996912</c:v>
                </c:pt>
                <c:pt idx="4">
                  <c:v>1.7247563999999997</c:v>
                </c:pt>
                <c:pt idx="5">
                  <c:v>2.6382492000000002</c:v>
                </c:pt>
                <c:pt idx="6">
                  <c:v>3.5166143999999999</c:v>
                </c:pt>
                <c:pt idx="7">
                  <c:v>3.5166143999999999</c:v>
                </c:pt>
                <c:pt idx="8">
                  <c:v>3.5166143999999999</c:v>
                </c:pt>
                <c:pt idx="9">
                  <c:v>3.5166143999999999</c:v>
                </c:pt>
                <c:pt idx="10">
                  <c:v>3.5166143999999999</c:v>
                </c:pt>
                <c:pt idx="11">
                  <c:v>3.5166143999999999</c:v>
                </c:pt>
                <c:pt idx="12">
                  <c:v>3.5166143999999999</c:v>
                </c:pt>
                <c:pt idx="13">
                  <c:v>12.332678399999999</c:v>
                </c:pt>
                <c:pt idx="14">
                  <c:v>21.175547999999999</c:v>
                </c:pt>
                <c:pt idx="15">
                  <c:v>30.718166399999998</c:v>
                </c:pt>
                <c:pt idx="16">
                  <c:v>34.463591999999998</c:v>
                </c:pt>
                <c:pt idx="17">
                  <c:v>36.409012799999999</c:v>
                </c:pt>
                <c:pt idx="18">
                  <c:v>36.409012799999999</c:v>
                </c:pt>
                <c:pt idx="19">
                  <c:v>36.409012799999999</c:v>
                </c:pt>
                <c:pt idx="20">
                  <c:v>36.409012799999999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0.97630199999999989</c:v>
                </c:pt>
                <c:pt idx="26">
                  <c:v>1.7013672</c:v>
                </c:pt>
                <c:pt idx="27">
                  <c:v>2.6148600000000002</c:v>
                </c:pt>
                <c:pt idx="28">
                  <c:v>3.4932251999999999</c:v>
                </c:pt>
                <c:pt idx="29">
                  <c:v>3.4932251999999999</c:v>
                </c:pt>
                <c:pt idx="30">
                  <c:v>3.4932251999999999</c:v>
                </c:pt>
                <c:pt idx="31">
                  <c:v>3.4932251999999999</c:v>
                </c:pt>
                <c:pt idx="32">
                  <c:v>3.4932251999999999</c:v>
                </c:pt>
                <c:pt idx="33">
                  <c:v>3.4932251999999999</c:v>
                </c:pt>
                <c:pt idx="34">
                  <c:v>3.4932251999999999</c:v>
                </c:pt>
                <c:pt idx="35">
                  <c:v>3.4932251999999999</c:v>
                </c:pt>
                <c:pt idx="36">
                  <c:v>7.6346903999999993</c:v>
                </c:pt>
                <c:pt idx="37">
                  <c:v>16.873249200000004</c:v>
                </c:pt>
                <c:pt idx="38">
                  <c:v>17.815737600000002</c:v>
                </c:pt>
                <c:pt idx="39">
                  <c:v>18.610532399999997</c:v>
                </c:pt>
                <c:pt idx="40">
                  <c:v>18.610532399999997</c:v>
                </c:pt>
                <c:pt idx="41">
                  <c:v>18.610532399999997</c:v>
                </c:pt>
                <c:pt idx="42">
                  <c:v>18.623234400000001</c:v>
                </c:pt>
              </c:numCache>
            </c:numRef>
          </c:val>
        </c:ser>
        <c:ser>
          <c:idx val="8"/>
          <c:order val="7"/>
          <c:tx>
            <c:strRef>
              <c:f>REvsREnoCO2!$J$9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0.28014479999999997</c:v>
                </c:pt>
                <c:pt idx="5">
                  <c:v>0.84043440000000003</c:v>
                </c:pt>
                <c:pt idx="6">
                  <c:v>1.1205791999999999</c:v>
                </c:pt>
                <c:pt idx="7">
                  <c:v>1.1205791999999999</c:v>
                </c:pt>
                <c:pt idx="8">
                  <c:v>1.1205791999999999</c:v>
                </c:pt>
                <c:pt idx="9">
                  <c:v>1.1205791999999999</c:v>
                </c:pt>
                <c:pt idx="10">
                  <c:v>1.1205791999999999</c:v>
                </c:pt>
                <c:pt idx="11">
                  <c:v>1.1205791999999999</c:v>
                </c:pt>
                <c:pt idx="12">
                  <c:v>1.1205791999999999</c:v>
                </c:pt>
                <c:pt idx="13">
                  <c:v>1.1205791999999999</c:v>
                </c:pt>
                <c:pt idx="14">
                  <c:v>1.1205791999999999</c:v>
                </c:pt>
                <c:pt idx="15">
                  <c:v>1.1205791999999999</c:v>
                </c:pt>
                <c:pt idx="16">
                  <c:v>1.1205791999999999</c:v>
                </c:pt>
                <c:pt idx="17">
                  <c:v>1.1205791999999999</c:v>
                </c:pt>
                <c:pt idx="18">
                  <c:v>1.1205791999999999</c:v>
                </c:pt>
                <c:pt idx="19">
                  <c:v>1.1205791999999999</c:v>
                </c:pt>
                <c:pt idx="20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0.28014479999999997</c:v>
                </c:pt>
                <c:pt idx="27">
                  <c:v>0.84043440000000003</c:v>
                </c:pt>
                <c:pt idx="28">
                  <c:v>1.1205791999999999</c:v>
                </c:pt>
                <c:pt idx="29">
                  <c:v>1.1205791999999999</c:v>
                </c:pt>
                <c:pt idx="30">
                  <c:v>1.1205791999999999</c:v>
                </c:pt>
                <c:pt idx="31">
                  <c:v>1.1205791999999999</c:v>
                </c:pt>
                <c:pt idx="32">
                  <c:v>1.1205791999999999</c:v>
                </c:pt>
                <c:pt idx="33">
                  <c:v>1.1205791999999999</c:v>
                </c:pt>
                <c:pt idx="34">
                  <c:v>1.1205791999999999</c:v>
                </c:pt>
                <c:pt idx="35">
                  <c:v>1.1205791999999999</c:v>
                </c:pt>
                <c:pt idx="36">
                  <c:v>1.1205791999999999</c:v>
                </c:pt>
                <c:pt idx="37">
                  <c:v>1.1205791999999999</c:v>
                </c:pt>
                <c:pt idx="38">
                  <c:v>1.1205791999999999</c:v>
                </c:pt>
                <c:pt idx="39">
                  <c:v>1.1205791999999999</c:v>
                </c:pt>
                <c:pt idx="40">
                  <c:v>1.1205791999999999</c:v>
                </c:pt>
                <c:pt idx="41">
                  <c:v>1.1205791999999999</c:v>
                </c:pt>
                <c:pt idx="42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REvsREnoCO2!$K$9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1.6661519999999999</c:v>
                </c:pt>
                <c:pt idx="4">
                  <c:v>3.1740984000000001</c:v>
                </c:pt>
                <c:pt idx="5">
                  <c:v>4.8909707999999998</c:v>
                </c:pt>
                <c:pt idx="6">
                  <c:v>4.8922848000000005</c:v>
                </c:pt>
                <c:pt idx="7">
                  <c:v>4.8936864000000009</c:v>
                </c:pt>
                <c:pt idx="8">
                  <c:v>4.8950004000000007</c:v>
                </c:pt>
                <c:pt idx="9">
                  <c:v>4.8964020000000001</c:v>
                </c:pt>
                <c:pt idx="10">
                  <c:v>4.8978912000000001</c:v>
                </c:pt>
                <c:pt idx="11">
                  <c:v>8.8417307999999988</c:v>
                </c:pt>
                <c:pt idx="12">
                  <c:v>13.2002688</c:v>
                </c:pt>
                <c:pt idx="13">
                  <c:v>21.903766799999996</c:v>
                </c:pt>
                <c:pt idx="14">
                  <c:v>28.412359199999997</c:v>
                </c:pt>
                <c:pt idx="15">
                  <c:v>32.777467199999997</c:v>
                </c:pt>
                <c:pt idx="16">
                  <c:v>37.747453199999995</c:v>
                </c:pt>
                <c:pt idx="17">
                  <c:v>42.054569999999998</c:v>
                </c:pt>
                <c:pt idx="18">
                  <c:v>43.552092000000002</c:v>
                </c:pt>
                <c:pt idx="19">
                  <c:v>46.455594000000005</c:v>
                </c:pt>
                <c:pt idx="20">
                  <c:v>50.458476000000005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1.6661519999999999</c:v>
                </c:pt>
                <c:pt idx="26">
                  <c:v>3.1740984000000001</c:v>
                </c:pt>
                <c:pt idx="27">
                  <c:v>4.8909707999999998</c:v>
                </c:pt>
                <c:pt idx="28">
                  <c:v>4.8922848000000005</c:v>
                </c:pt>
                <c:pt idx="29">
                  <c:v>4.8936864000000009</c:v>
                </c:pt>
                <c:pt idx="30">
                  <c:v>4.8950004000000007</c:v>
                </c:pt>
                <c:pt idx="31">
                  <c:v>4.8964020000000001</c:v>
                </c:pt>
                <c:pt idx="32">
                  <c:v>4.8978912000000001</c:v>
                </c:pt>
                <c:pt idx="33">
                  <c:v>4.8997308000000004</c:v>
                </c:pt>
                <c:pt idx="34">
                  <c:v>7.0560923999999998</c:v>
                </c:pt>
                <c:pt idx="35">
                  <c:v>10.999844400000001</c:v>
                </c:pt>
                <c:pt idx="36">
                  <c:v>19.410408000000007</c:v>
                </c:pt>
                <c:pt idx="37">
                  <c:v>27.296422799999995</c:v>
                </c:pt>
                <c:pt idx="38">
                  <c:v>32.632489199999995</c:v>
                </c:pt>
                <c:pt idx="39">
                  <c:v>37.012138800000002</c:v>
                </c:pt>
                <c:pt idx="40">
                  <c:v>38.592880800000003</c:v>
                </c:pt>
                <c:pt idx="41">
                  <c:v>40.08646079999999</c:v>
                </c:pt>
                <c:pt idx="42">
                  <c:v>44.052112799999996</c:v>
                </c:pt>
              </c:numCache>
            </c:numRef>
          </c:val>
        </c:ser>
        <c:ser>
          <c:idx val="9"/>
          <c:order val="9"/>
          <c:tx>
            <c:strRef>
              <c:f>REvsREnoCO2!$O$9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REvsREnoCO2!$O$10:$O$52</c:f>
              <c:numCache>
                <c:formatCode>_(* #,##0_);_(* \(#,##0\);_(* "-"??_);_(@_)</c:formatCode>
                <c:ptCount val="43"/>
                <c:pt idx="0">
                  <c:v>-0.59436599999999451</c:v>
                </c:pt>
                <c:pt idx="1">
                  <c:v>-0.57754679999999647</c:v>
                </c:pt>
                <c:pt idx="2">
                  <c:v>-0.54522239999999145</c:v>
                </c:pt>
                <c:pt idx="3">
                  <c:v>-0.58227719999999683</c:v>
                </c:pt>
                <c:pt idx="4">
                  <c:v>-0.57123960000000085</c:v>
                </c:pt>
                <c:pt idx="5">
                  <c:v>-0.6034764000000068</c:v>
                </c:pt>
                <c:pt idx="6">
                  <c:v>-1.1967912000000069</c:v>
                </c:pt>
                <c:pt idx="7">
                  <c:v>-1.3356372000000118</c:v>
                </c:pt>
                <c:pt idx="8">
                  <c:v>-1.1218055999999779</c:v>
                </c:pt>
                <c:pt idx="9">
                  <c:v>-1.0258836000000155</c:v>
                </c:pt>
                <c:pt idx="10">
                  <c:v>-0.87967919999998412</c:v>
                </c:pt>
                <c:pt idx="11">
                  <c:v>-1.0308767999999837</c:v>
                </c:pt>
                <c:pt idx="12">
                  <c:v>-1.3203071999999956</c:v>
                </c:pt>
                <c:pt idx="13">
                  <c:v>-1.8311027999999934</c:v>
                </c:pt>
                <c:pt idx="14">
                  <c:v>-2.136476400000014</c:v>
                </c:pt>
                <c:pt idx="15">
                  <c:v>-2.3544251999999832</c:v>
                </c:pt>
                <c:pt idx="16">
                  <c:v>-2.7415295999999798</c:v>
                </c:pt>
                <c:pt idx="17">
                  <c:v>-3.022638000000021</c:v>
                </c:pt>
                <c:pt idx="18">
                  <c:v>-3.3276611999999877</c:v>
                </c:pt>
                <c:pt idx="19">
                  <c:v>-3.4747415999999793</c:v>
                </c:pt>
                <c:pt idx="20">
                  <c:v>-4.2382632000000156</c:v>
                </c:pt>
                <c:pt idx="22">
                  <c:v>-0.59436599999999451</c:v>
                </c:pt>
                <c:pt idx="23">
                  <c:v>-0.57754679999999647</c:v>
                </c:pt>
                <c:pt idx="24">
                  <c:v>-0.54408359999999811</c:v>
                </c:pt>
                <c:pt idx="25">
                  <c:v>-0.58113839999999617</c:v>
                </c:pt>
                <c:pt idx="26">
                  <c:v>-0.57001320000000122</c:v>
                </c:pt>
                <c:pt idx="27">
                  <c:v>-0.60286319999999982</c:v>
                </c:pt>
                <c:pt idx="28">
                  <c:v>-1.1972292000000015</c:v>
                </c:pt>
                <c:pt idx="29">
                  <c:v>-1.2910487999999896</c:v>
                </c:pt>
                <c:pt idx="30">
                  <c:v>-1.0475207999999985</c:v>
                </c:pt>
                <c:pt idx="31">
                  <c:v>-1.0154591999999902</c:v>
                </c:pt>
                <c:pt idx="32">
                  <c:v>-1.1010444000000061</c:v>
                </c:pt>
                <c:pt idx="33">
                  <c:v>-1.3556975999999996</c:v>
                </c:pt>
                <c:pt idx="34">
                  <c:v>-1.9179143999999797</c:v>
                </c:pt>
                <c:pt idx="35">
                  <c:v>-2.9288184000000328</c:v>
                </c:pt>
                <c:pt idx="36">
                  <c:v>-3.1250423999999768</c:v>
                </c:pt>
                <c:pt idx="37">
                  <c:v>-3.2821967999999906</c:v>
                </c:pt>
                <c:pt idx="38">
                  <c:v>-3.6509051999999791</c:v>
                </c:pt>
                <c:pt idx="39">
                  <c:v>-4.0879415999999766</c:v>
                </c:pt>
                <c:pt idx="40">
                  <c:v>-4.3694003999999982</c:v>
                </c:pt>
                <c:pt idx="41">
                  <c:v>-4.5785015999999885</c:v>
                </c:pt>
                <c:pt idx="42">
                  <c:v>-4.9553568000000086</c:v>
                </c:pt>
              </c:numCache>
            </c:numRef>
          </c:val>
        </c:ser>
        <c:ser>
          <c:idx val="13"/>
          <c:order val="10"/>
          <c:tx>
            <c:strRef>
              <c:f>REvsREnoCO2!$Q$9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REvsREnoCO2!$Q$10:$Q$52</c:f>
              <c:numCache>
                <c:formatCode>_(* #,##0_);_(* \(#,##0\);_(* "-"??_);_(@_)</c:formatCode>
                <c:ptCount val="43"/>
                <c:pt idx="0">
                  <c:v>0.54495959999999999</c:v>
                </c:pt>
                <c:pt idx="1">
                  <c:v>1.0569816000000003</c:v>
                </c:pt>
                <c:pt idx="2">
                  <c:v>1.2288527999999999</c:v>
                </c:pt>
                <c:pt idx="3">
                  <c:v>1.2543443999999999</c:v>
                </c:pt>
                <c:pt idx="4">
                  <c:v>0.57491879999999995</c:v>
                </c:pt>
                <c:pt idx="5">
                  <c:v>0.59217600000000004</c:v>
                </c:pt>
                <c:pt idx="6">
                  <c:v>0.5454852</c:v>
                </c:pt>
                <c:pt idx="7">
                  <c:v>0.54741239999999991</c:v>
                </c:pt>
                <c:pt idx="8">
                  <c:v>0.54925200000000007</c:v>
                </c:pt>
                <c:pt idx="9">
                  <c:v>0.55109160000000001</c:v>
                </c:pt>
                <c:pt idx="10">
                  <c:v>0.54163079999999997</c:v>
                </c:pt>
                <c:pt idx="11">
                  <c:v>0.41101920000000003</c:v>
                </c:pt>
                <c:pt idx="12">
                  <c:v>0.2758524</c:v>
                </c:pt>
                <c:pt idx="13">
                  <c:v>0.25745639999999997</c:v>
                </c:pt>
                <c:pt idx="14">
                  <c:v>0.25745639999999997</c:v>
                </c:pt>
                <c:pt idx="15">
                  <c:v>0.25745639999999997</c:v>
                </c:pt>
                <c:pt idx="16">
                  <c:v>0.257106</c:v>
                </c:pt>
                <c:pt idx="17">
                  <c:v>0.25640520000000006</c:v>
                </c:pt>
                <c:pt idx="18">
                  <c:v>0.25640520000000006</c:v>
                </c:pt>
                <c:pt idx="19">
                  <c:v>0.26113560000000002</c:v>
                </c:pt>
                <c:pt idx="20">
                  <c:v>0.11370480000000001</c:v>
                </c:pt>
                <c:pt idx="22">
                  <c:v>0.54495959999999999</c:v>
                </c:pt>
                <c:pt idx="23">
                  <c:v>1.0409508000000001</c:v>
                </c:pt>
                <c:pt idx="24">
                  <c:v>1.1619263999999998</c:v>
                </c:pt>
                <c:pt idx="25">
                  <c:v>1.2984948000000001</c:v>
                </c:pt>
                <c:pt idx="26">
                  <c:v>0.59165040000000002</c:v>
                </c:pt>
                <c:pt idx="27">
                  <c:v>0.614514</c:v>
                </c:pt>
                <c:pt idx="28">
                  <c:v>0.5756195999999999</c:v>
                </c:pt>
                <c:pt idx="29">
                  <c:v>0.57745920000000006</c:v>
                </c:pt>
                <c:pt idx="30">
                  <c:v>0.57929879999999989</c:v>
                </c:pt>
                <c:pt idx="31">
                  <c:v>0.58122599999999991</c:v>
                </c:pt>
                <c:pt idx="32">
                  <c:v>0.57185280000000005</c:v>
                </c:pt>
                <c:pt idx="33">
                  <c:v>0.4606884</c:v>
                </c:pt>
                <c:pt idx="34">
                  <c:v>0.34961160000000002</c:v>
                </c:pt>
                <c:pt idx="35">
                  <c:v>0.24326519999999999</c:v>
                </c:pt>
                <c:pt idx="36">
                  <c:v>0.24326519999999999</c:v>
                </c:pt>
                <c:pt idx="37">
                  <c:v>0.24326519999999999</c:v>
                </c:pt>
                <c:pt idx="38">
                  <c:v>0.2373084</c:v>
                </c:pt>
                <c:pt idx="39">
                  <c:v>0.2383596</c:v>
                </c:pt>
                <c:pt idx="40">
                  <c:v>0.24151319999999998</c:v>
                </c:pt>
                <c:pt idx="41">
                  <c:v>0.25544159999999999</c:v>
                </c:pt>
                <c:pt idx="42">
                  <c:v>0.11046359999999998</c:v>
                </c:pt>
              </c:numCache>
            </c:numRef>
          </c:val>
        </c:ser>
        <c:ser>
          <c:idx val="14"/>
          <c:order val="11"/>
          <c:tx>
            <c:strRef>
              <c:f>REvsREnoCO2!$R$9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REvsREnoCO2!$S$9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0.15093480000000001</c:v>
                </c:pt>
                <c:pt idx="3">
                  <c:v>0.15557760000000001</c:v>
                </c:pt>
                <c:pt idx="4">
                  <c:v>0.72629160000000015</c:v>
                </c:pt>
                <c:pt idx="5">
                  <c:v>0.97901760000000004</c:v>
                </c:pt>
                <c:pt idx="6">
                  <c:v>1.3605156</c:v>
                </c:pt>
                <c:pt idx="7">
                  <c:v>1.7574312000000001</c:v>
                </c:pt>
                <c:pt idx="8">
                  <c:v>2.8813391999999993</c:v>
                </c:pt>
                <c:pt idx="9">
                  <c:v>3.3528024000000003</c:v>
                </c:pt>
                <c:pt idx="10">
                  <c:v>3.7905395999999993</c:v>
                </c:pt>
                <c:pt idx="11">
                  <c:v>4.004721599999999</c:v>
                </c:pt>
                <c:pt idx="12">
                  <c:v>4.2675216000000002</c:v>
                </c:pt>
                <c:pt idx="13">
                  <c:v>4.4856456000000007</c:v>
                </c:pt>
                <c:pt idx="14">
                  <c:v>4.7003531999999995</c:v>
                </c:pt>
                <c:pt idx="15">
                  <c:v>4.8844007999999999</c:v>
                </c:pt>
                <c:pt idx="16">
                  <c:v>5.1223223999999998</c:v>
                </c:pt>
                <c:pt idx="17">
                  <c:v>5.3801291999999998</c:v>
                </c:pt>
                <c:pt idx="18">
                  <c:v>5.6621135999999996</c:v>
                </c:pt>
                <c:pt idx="19">
                  <c:v>5.933586</c:v>
                </c:pt>
                <c:pt idx="20">
                  <c:v>6.1977875999999998</c:v>
                </c:pt>
                <c:pt idx="22">
                  <c:v>0</c:v>
                </c:pt>
                <c:pt idx="23">
                  <c:v>0</c:v>
                </c:pt>
                <c:pt idx="24">
                  <c:v>0.15820559999999997</c:v>
                </c:pt>
                <c:pt idx="25">
                  <c:v>0.162936</c:v>
                </c:pt>
                <c:pt idx="26">
                  <c:v>0.7410083999999999</c:v>
                </c:pt>
                <c:pt idx="27">
                  <c:v>0.98690160000000005</c:v>
                </c:pt>
                <c:pt idx="28">
                  <c:v>1.2927132000000001</c:v>
                </c:pt>
                <c:pt idx="29">
                  <c:v>1.5597180000000002</c:v>
                </c:pt>
                <c:pt idx="30">
                  <c:v>2.6156484</c:v>
                </c:pt>
                <c:pt idx="31">
                  <c:v>3.3182879999999999</c:v>
                </c:pt>
                <c:pt idx="32">
                  <c:v>3.7730196</c:v>
                </c:pt>
                <c:pt idx="33">
                  <c:v>3.9805440000000005</c:v>
                </c:pt>
                <c:pt idx="34">
                  <c:v>4.1899956000000005</c:v>
                </c:pt>
                <c:pt idx="35">
                  <c:v>4.4097839999999993</c:v>
                </c:pt>
                <c:pt idx="36">
                  <c:v>4.6371060000000002</c:v>
                </c:pt>
                <c:pt idx="37">
                  <c:v>4.8423527999999996</c:v>
                </c:pt>
                <c:pt idx="38">
                  <c:v>5.0952539999999997</c:v>
                </c:pt>
                <c:pt idx="39">
                  <c:v>5.3380811999999995</c:v>
                </c:pt>
                <c:pt idx="40">
                  <c:v>5.5924716000000005</c:v>
                </c:pt>
                <c:pt idx="41">
                  <c:v>5.8559723999999997</c:v>
                </c:pt>
                <c:pt idx="42">
                  <c:v>6.1030043999999979</c:v>
                </c:pt>
              </c:numCache>
            </c:numRef>
          </c:val>
        </c:ser>
        <c:ser>
          <c:idx val="16"/>
          <c:order val="13"/>
          <c:tx>
            <c:strRef>
              <c:f>REvsREnoCO2!$T$9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REvsREnoCO2!$A$10:$B$52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2.7068399999999996E-2</c:v>
                </c:pt>
                <c:pt idx="11">
                  <c:v>1.380576</c:v>
                </c:pt>
                <c:pt idx="12">
                  <c:v>2.3765880000000004</c:v>
                </c:pt>
                <c:pt idx="13">
                  <c:v>2.6195028000000002</c:v>
                </c:pt>
                <c:pt idx="14">
                  <c:v>2.8282536</c:v>
                </c:pt>
                <c:pt idx="15">
                  <c:v>8.5194504000000002</c:v>
                </c:pt>
                <c:pt idx="16">
                  <c:v>13.9239324</c:v>
                </c:pt>
                <c:pt idx="17">
                  <c:v>20.043055199999994</c:v>
                </c:pt>
                <c:pt idx="18">
                  <c:v>27.979089600000002</c:v>
                </c:pt>
                <c:pt idx="19">
                  <c:v>37.353866400000001</c:v>
                </c:pt>
                <c:pt idx="20">
                  <c:v>45.6824364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1.1563200000000001E-2</c:v>
                </c:pt>
                <c:pt idx="35">
                  <c:v>1.8831372</c:v>
                </c:pt>
                <c:pt idx="36">
                  <c:v>2.7834023999999999</c:v>
                </c:pt>
                <c:pt idx="37">
                  <c:v>8.4730223999999996</c:v>
                </c:pt>
                <c:pt idx="38">
                  <c:v>13.6626216</c:v>
                </c:pt>
                <c:pt idx="39">
                  <c:v>16.667301599999998</c:v>
                </c:pt>
                <c:pt idx="40">
                  <c:v>23.993114399999996</c:v>
                </c:pt>
                <c:pt idx="41">
                  <c:v>33.346341600000002</c:v>
                </c:pt>
                <c:pt idx="42">
                  <c:v>41.138624399999998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4561536"/>
        <c:axId val="64563072"/>
      </c:barChart>
      <c:catAx>
        <c:axId val="645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63072"/>
        <c:crosses val="autoZero"/>
        <c:auto val="1"/>
        <c:lblAlgn val="ctr"/>
        <c:lblOffset val="100"/>
        <c:noMultiLvlLbl val="0"/>
      </c:catAx>
      <c:valAx>
        <c:axId val="6456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456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Overview!$T$5</c:f>
              <c:strCache>
                <c:ptCount val="1"/>
                <c:pt idx="0">
                  <c:v>Fossil&amp;Nuclear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Reference 2030</c:v>
                </c:pt>
                <c:pt idx="2">
                  <c:v>Renewable 2030</c:v>
                </c:pt>
                <c:pt idx="3">
                  <c:v>Ren_noGInga 2030</c:v>
                </c:pt>
                <c:pt idx="4">
                  <c:v>Reference 2050</c:v>
                </c:pt>
                <c:pt idx="5">
                  <c:v>Renewable 2050</c:v>
                </c:pt>
                <c:pt idx="6">
                  <c:v>Ren_noGInga 2050</c:v>
                </c:pt>
              </c:strCache>
            </c:strRef>
          </c:cat>
          <c:val>
            <c:numRef>
              <c:f>Overview!$T$40:$T$46</c:f>
              <c:numCache>
                <c:formatCode>#,##0</c:formatCode>
                <c:ptCount val="7"/>
                <c:pt idx="0">
                  <c:v>283.5400884</c:v>
                </c:pt>
                <c:pt idx="1">
                  <c:v>448.88324879999993</c:v>
                </c:pt>
                <c:pt idx="2">
                  <c:v>335.53778399999999</c:v>
                </c:pt>
                <c:pt idx="3">
                  <c:v>355.80220439999994</c:v>
                </c:pt>
                <c:pt idx="4">
                  <c:v>818.83600679999995</c:v>
                </c:pt>
                <c:pt idx="5">
                  <c:v>226.30794239999997</c:v>
                </c:pt>
                <c:pt idx="6">
                  <c:v>227.19944760000001</c:v>
                </c:pt>
              </c:numCache>
            </c:numRef>
          </c:val>
        </c:ser>
        <c:ser>
          <c:idx val="1"/>
          <c:order val="1"/>
          <c:tx>
            <c:strRef>
              <c:f>Overview!$U$5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Reference 2030</c:v>
                </c:pt>
                <c:pt idx="2">
                  <c:v>Renewable 2030</c:v>
                </c:pt>
                <c:pt idx="3">
                  <c:v>Ren_noGInga 2030</c:v>
                </c:pt>
                <c:pt idx="4">
                  <c:v>Reference 2050</c:v>
                </c:pt>
                <c:pt idx="5">
                  <c:v>Renewable 2050</c:v>
                </c:pt>
                <c:pt idx="6">
                  <c:v>Ren_noGInga 2050</c:v>
                </c:pt>
              </c:strCache>
            </c:strRef>
          </c:cat>
          <c:val>
            <c:numRef>
              <c:f>Overview!$U$40:$U$46</c:f>
              <c:numCache>
                <c:formatCode>#,##0</c:formatCode>
                <c:ptCount val="7"/>
                <c:pt idx="0">
                  <c:v>36.887834399999996</c:v>
                </c:pt>
                <c:pt idx="1">
                  <c:v>146.56627559999998</c:v>
                </c:pt>
                <c:pt idx="2">
                  <c:v>145.36641839999999</c:v>
                </c:pt>
                <c:pt idx="3">
                  <c:v>98.503309200000004</c:v>
                </c:pt>
                <c:pt idx="4">
                  <c:v>203.58003479999999</c:v>
                </c:pt>
                <c:pt idx="5">
                  <c:v>199.65161279999998</c:v>
                </c:pt>
                <c:pt idx="6">
                  <c:v>119.29315440000002</c:v>
                </c:pt>
              </c:numCache>
            </c:numRef>
          </c:val>
        </c:ser>
        <c:ser>
          <c:idx val="2"/>
          <c:order val="2"/>
          <c:tx>
            <c:strRef>
              <c:f>Overview!$V$5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Reference 2030</c:v>
                </c:pt>
                <c:pt idx="2">
                  <c:v>Renewable 2030</c:v>
                </c:pt>
                <c:pt idx="3">
                  <c:v>Ren_noGInga 2030</c:v>
                </c:pt>
                <c:pt idx="4">
                  <c:v>Reference 2050</c:v>
                </c:pt>
                <c:pt idx="5">
                  <c:v>Renewable 2050</c:v>
                </c:pt>
                <c:pt idx="6">
                  <c:v>Ren_noGInga 2050</c:v>
                </c:pt>
              </c:strCache>
            </c:strRef>
          </c:cat>
          <c:val>
            <c:numRef>
              <c:f>Overview!$V$40:$V$46</c:f>
              <c:numCache>
                <c:formatCode>#,##0</c:formatCode>
                <c:ptCount val="7"/>
                <c:pt idx="0">
                  <c:v>0</c:v>
                </c:pt>
                <c:pt idx="1">
                  <c:v>21.911212799999998</c:v>
                </c:pt>
                <c:pt idx="2">
                  <c:v>50.458476000000005</c:v>
                </c:pt>
                <c:pt idx="3">
                  <c:v>47.515378800000001</c:v>
                </c:pt>
                <c:pt idx="4">
                  <c:v>31.158268800000002</c:v>
                </c:pt>
                <c:pt idx="5">
                  <c:v>93.876627599999978</c:v>
                </c:pt>
                <c:pt idx="6">
                  <c:v>106.68549959999999</c:v>
                </c:pt>
              </c:numCache>
            </c:numRef>
          </c:val>
        </c:ser>
        <c:ser>
          <c:idx val="3"/>
          <c:order val="3"/>
          <c:tx>
            <c:strRef>
              <c:f>Overview!$W$5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Reference 2030</c:v>
                </c:pt>
                <c:pt idx="2">
                  <c:v>Renewable 2030</c:v>
                </c:pt>
                <c:pt idx="3">
                  <c:v>Ren_noGInga 2030</c:v>
                </c:pt>
                <c:pt idx="4">
                  <c:v>Reference 2050</c:v>
                </c:pt>
                <c:pt idx="5">
                  <c:v>Renewable 2050</c:v>
                </c:pt>
                <c:pt idx="6">
                  <c:v>Ren_noGInga 2050</c:v>
                </c:pt>
              </c:strCache>
            </c:strRef>
          </c:cat>
          <c:val>
            <c:numRef>
              <c:f>Overview!$W$40:$W$46</c:f>
              <c:numCache>
                <c:formatCode>#,##0</c:formatCode>
                <c:ptCount val="7"/>
                <c:pt idx="0">
                  <c:v>0</c:v>
                </c:pt>
                <c:pt idx="1">
                  <c:v>4.5837576000000002</c:v>
                </c:pt>
                <c:pt idx="2">
                  <c:v>83.212028399999994</c:v>
                </c:pt>
                <c:pt idx="3">
                  <c:v>104.98378199999999</c:v>
                </c:pt>
                <c:pt idx="4">
                  <c:v>0</c:v>
                </c:pt>
                <c:pt idx="5">
                  <c:v>511.11087240000001</c:v>
                </c:pt>
                <c:pt idx="6">
                  <c:v>565.56609839999999</c:v>
                </c:pt>
              </c:numCache>
            </c:numRef>
          </c:val>
        </c:ser>
        <c:ser>
          <c:idx val="4"/>
          <c:order val="4"/>
          <c:tx>
            <c:strRef>
              <c:f>Overview!$X$5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Overview!$C$40:$C$46</c:f>
              <c:strCache>
                <c:ptCount val="7"/>
                <c:pt idx="0">
                  <c:v>2010</c:v>
                </c:pt>
                <c:pt idx="1">
                  <c:v>Reference 2030</c:v>
                </c:pt>
                <c:pt idx="2">
                  <c:v>Renewable 2030</c:v>
                </c:pt>
                <c:pt idx="3">
                  <c:v>Ren_noGInga 2030</c:v>
                </c:pt>
                <c:pt idx="4">
                  <c:v>Reference 2050</c:v>
                </c:pt>
                <c:pt idx="5">
                  <c:v>Renewable 2050</c:v>
                </c:pt>
                <c:pt idx="6">
                  <c:v>Ren_noGInga 2050</c:v>
                </c:pt>
              </c:strCache>
            </c:strRef>
          </c:cat>
          <c:val>
            <c:numRef>
              <c:f>Overview!$X$40:$X$46</c:f>
              <c:numCache>
                <c:formatCode>#,##0</c:formatCode>
                <c:ptCount val="7"/>
                <c:pt idx="0">
                  <c:v>1.5873995999999997</c:v>
                </c:pt>
                <c:pt idx="1">
                  <c:v>11.785879200000002</c:v>
                </c:pt>
                <c:pt idx="2">
                  <c:v>10.189193999999997</c:v>
                </c:pt>
                <c:pt idx="3">
                  <c:v>15.958179599999999</c:v>
                </c:pt>
                <c:pt idx="4">
                  <c:v>19.359599999999997</c:v>
                </c:pt>
                <c:pt idx="5">
                  <c:v>14.5349424</c:v>
                </c:pt>
                <c:pt idx="6">
                  <c:v>21.106168799999999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67456"/>
        <c:axId val="75591680"/>
      </c:barChart>
      <c:catAx>
        <c:axId val="7486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5591680"/>
        <c:crosses val="autoZero"/>
        <c:auto val="1"/>
        <c:lblAlgn val="ctr"/>
        <c:lblOffset val="100"/>
        <c:noMultiLvlLbl val="0"/>
      </c:catAx>
      <c:valAx>
        <c:axId val="75591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486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REvsREnoCO2!$C$101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REvsREnoCO2!$C$102:$C$144</c:f>
              <c:numCache>
                <c:formatCode>0.0</c:formatCode>
                <c:ptCount val="43"/>
                <c:pt idx="0">
                  <c:v>0.38</c:v>
                </c:pt>
                <c:pt idx="1">
                  <c:v>0.67900000000000005</c:v>
                </c:pt>
                <c:pt idx="2">
                  <c:v>0.90300000000000002</c:v>
                </c:pt>
                <c:pt idx="3">
                  <c:v>0.92300000000000004</c:v>
                </c:pt>
                <c:pt idx="4">
                  <c:v>1.0720000000000001</c:v>
                </c:pt>
                <c:pt idx="5">
                  <c:v>2.2690000000000001</c:v>
                </c:pt>
                <c:pt idx="6">
                  <c:v>1.41804</c:v>
                </c:pt>
                <c:pt idx="7">
                  <c:v>2.1890000000000001</c:v>
                </c:pt>
                <c:pt idx="8">
                  <c:v>0.98189000000000004</c:v>
                </c:pt>
                <c:pt idx="9">
                  <c:v>1.7748299999999999</c:v>
                </c:pt>
                <c:pt idx="10">
                  <c:v>0.95705000000000007</c:v>
                </c:pt>
                <c:pt idx="11">
                  <c:v>0</c:v>
                </c:pt>
                <c:pt idx="12">
                  <c:v>1.8079999999999999E-2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0.38</c:v>
                </c:pt>
                <c:pt idx="23">
                  <c:v>0.67900000000000005</c:v>
                </c:pt>
                <c:pt idx="24">
                  <c:v>0.90300000000000002</c:v>
                </c:pt>
                <c:pt idx="25">
                  <c:v>0.92300000000000004</c:v>
                </c:pt>
                <c:pt idx="26">
                  <c:v>1.0720000000000001</c:v>
                </c:pt>
                <c:pt idx="27">
                  <c:v>2.2690000000000001</c:v>
                </c:pt>
                <c:pt idx="28">
                  <c:v>1.41804</c:v>
                </c:pt>
                <c:pt idx="29">
                  <c:v>2.1973600000000002</c:v>
                </c:pt>
                <c:pt idx="30">
                  <c:v>1.05629</c:v>
                </c:pt>
                <c:pt idx="31">
                  <c:v>1.9793399999999999</c:v>
                </c:pt>
                <c:pt idx="32">
                  <c:v>1.2220100000000003</c:v>
                </c:pt>
                <c:pt idx="33">
                  <c:v>1.03207</c:v>
                </c:pt>
                <c:pt idx="34">
                  <c:v>0.98394000000000004</c:v>
                </c:pt>
                <c:pt idx="35">
                  <c:v>1.6723599999999998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REvsREnoCO2!$D$101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REvsREnoCO2!$D$102:$D$144</c:f>
              <c:numCache>
                <c:formatCode>0.0</c:formatCode>
                <c:ptCount val="43"/>
                <c:pt idx="0">
                  <c:v>0.28799999999999998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0.28799999999999998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REvsREnoCO2!$E$101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REvsREnoCO2!$E$102:$E$144</c:f>
              <c:numCache>
                <c:formatCode>0.0</c:formatCode>
                <c:ptCount val="43"/>
                <c:pt idx="0">
                  <c:v>0.27700000000000002</c:v>
                </c:pt>
                <c:pt idx="1">
                  <c:v>1.7999999999999999E-2</c:v>
                </c:pt>
                <c:pt idx="2">
                  <c:v>0.22700000000000001</c:v>
                </c:pt>
                <c:pt idx="3">
                  <c:v>0.02</c:v>
                </c:pt>
                <c:pt idx="4">
                  <c:v>2.1110499999999996</c:v>
                </c:pt>
                <c:pt idx="5">
                  <c:v>2.3769999999999999E-2</c:v>
                </c:pt>
                <c:pt idx="6">
                  <c:v>5.4900000000000001E-3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1.1499999999999999</c:v>
                </c:pt>
                <c:pt idx="16">
                  <c:v>1</c:v>
                </c:pt>
                <c:pt idx="17">
                  <c:v>0.37051000000000001</c:v>
                </c:pt>
                <c:pt idx="18">
                  <c:v>0.14174</c:v>
                </c:pt>
                <c:pt idx="19">
                  <c:v>1</c:v>
                </c:pt>
                <c:pt idx="20">
                  <c:v>1.01166</c:v>
                </c:pt>
                <c:pt idx="22">
                  <c:v>0.27700000000000002</c:v>
                </c:pt>
                <c:pt idx="23">
                  <c:v>1.7999999999999999E-2</c:v>
                </c:pt>
                <c:pt idx="24">
                  <c:v>0.22700000000000001</c:v>
                </c:pt>
                <c:pt idx="25">
                  <c:v>0.02</c:v>
                </c:pt>
                <c:pt idx="26">
                  <c:v>2.1223199999999998</c:v>
                </c:pt>
                <c:pt idx="27">
                  <c:v>2.3140000000000001E-2</c:v>
                </c:pt>
                <c:pt idx="28">
                  <c:v>5.5199999999999997E-3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1.1499999999999999</c:v>
                </c:pt>
                <c:pt idx="38">
                  <c:v>1</c:v>
                </c:pt>
                <c:pt idx="39">
                  <c:v>1.09771</c:v>
                </c:pt>
                <c:pt idx="40">
                  <c:v>0.52017999999999998</c:v>
                </c:pt>
                <c:pt idx="41">
                  <c:v>1.06158</c:v>
                </c:pt>
                <c:pt idx="42">
                  <c:v>1.1812400000000001</c:v>
                </c:pt>
              </c:numCache>
            </c:numRef>
          </c:val>
        </c:ser>
        <c:ser>
          <c:idx val="3"/>
          <c:order val="3"/>
          <c:tx>
            <c:strRef>
              <c:f>REvsREnoCO2!$F$101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REvsREnoCO2!$F$102:$F$144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4.0619999999999996E-2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0.50195000000000001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4.0619999999999996E-2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REvsREnoCO2!$G$101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REvsREnoCO2!$G$102:$G$144</c:f>
              <c:numCache>
                <c:formatCode>0.0</c:formatCode>
                <c:ptCount val="43"/>
                <c:pt idx="0">
                  <c:v>0.432</c:v>
                </c:pt>
                <c:pt idx="1">
                  <c:v>0.55100000000000005</c:v>
                </c:pt>
                <c:pt idx="2">
                  <c:v>0.41899999999999998</c:v>
                </c:pt>
                <c:pt idx="3">
                  <c:v>0.36</c:v>
                </c:pt>
                <c:pt idx="4">
                  <c:v>1.92828</c:v>
                </c:pt>
                <c:pt idx="5">
                  <c:v>0.20713000000000001</c:v>
                </c:pt>
                <c:pt idx="6">
                  <c:v>1.5703099999999999</c:v>
                </c:pt>
                <c:pt idx="7">
                  <c:v>1.20706</c:v>
                </c:pt>
                <c:pt idx="8">
                  <c:v>2.1834000000000002</c:v>
                </c:pt>
                <c:pt idx="9">
                  <c:v>1.20126</c:v>
                </c:pt>
                <c:pt idx="10">
                  <c:v>1.8954199999999999</c:v>
                </c:pt>
                <c:pt idx="11">
                  <c:v>1.6021399999999999</c:v>
                </c:pt>
                <c:pt idx="12">
                  <c:v>1.851</c:v>
                </c:pt>
                <c:pt idx="13">
                  <c:v>1.5714999999999999</c:v>
                </c:pt>
                <c:pt idx="14">
                  <c:v>1.1715</c:v>
                </c:pt>
                <c:pt idx="15">
                  <c:v>0.9</c:v>
                </c:pt>
                <c:pt idx="16">
                  <c:v>0.93067</c:v>
                </c:pt>
                <c:pt idx="17">
                  <c:v>1</c:v>
                </c:pt>
                <c:pt idx="18">
                  <c:v>1.1499999999999999</c:v>
                </c:pt>
                <c:pt idx="19">
                  <c:v>1.07555</c:v>
                </c:pt>
                <c:pt idx="20">
                  <c:v>1.2089400000000001</c:v>
                </c:pt>
                <c:pt idx="22">
                  <c:v>0.432</c:v>
                </c:pt>
                <c:pt idx="23">
                  <c:v>0.55100000000000005</c:v>
                </c:pt>
                <c:pt idx="24">
                  <c:v>0.41899999999999998</c:v>
                </c:pt>
                <c:pt idx="25">
                  <c:v>0.36</c:v>
                </c:pt>
                <c:pt idx="26">
                  <c:v>1.92727</c:v>
                </c:pt>
                <c:pt idx="27">
                  <c:v>0.20713000000000001</c:v>
                </c:pt>
                <c:pt idx="28">
                  <c:v>1.5848800000000001</c:v>
                </c:pt>
                <c:pt idx="29">
                  <c:v>1.18485</c:v>
                </c:pt>
                <c:pt idx="30">
                  <c:v>2.1110900000000004</c:v>
                </c:pt>
                <c:pt idx="31">
                  <c:v>1.10205</c:v>
                </c:pt>
                <c:pt idx="32">
                  <c:v>1.6180000000000001</c:v>
                </c:pt>
                <c:pt idx="33">
                  <c:v>1.202</c:v>
                </c:pt>
                <c:pt idx="34">
                  <c:v>1.2498899999999999</c:v>
                </c:pt>
                <c:pt idx="35">
                  <c:v>1.1578400000000002</c:v>
                </c:pt>
                <c:pt idx="36">
                  <c:v>0.97135000000000005</c:v>
                </c:pt>
                <c:pt idx="37">
                  <c:v>0.9</c:v>
                </c:pt>
                <c:pt idx="38">
                  <c:v>1.1800200000000001</c:v>
                </c:pt>
                <c:pt idx="39">
                  <c:v>1.7157800000000001</c:v>
                </c:pt>
                <c:pt idx="40">
                  <c:v>1.0081</c:v>
                </c:pt>
                <c:pt idx="41">
                  <c:v>0.9</c:v>
                </c:pt>
                <c:pt idx="42">
                  <c:v>1.05267</c:v>
                </c:pt>
              </c:numCache>
            </c:numRef>
          </c:val>
        </c:ser>
        <c:ser>
          <c:idx val="5"/>
          <c:order val="5"/>
          <c:tx>
            <c:strRef>
              <c:f>REvsREnoCO2!$H$101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REvsREnoCO2!$H$102:$H$144</c:f>
              <c:numCache>
                <c:formatCode>0.0</c:formatCode>
                <c:ptCount val="43"/>
                <c:pt idx="0">
                  <c:v>0.36241999999999996</c:v>
                </c:pt>
                <c:pt idx="1">
                  <c:v>0.25900000000000001</c:v>
                </c:pt>
                <c:pt idx="2">
                  <c:v>8.4199999999999997E-2</c:v>
                </c:pt>
                <c:pt idx="3">
                  <c:v>9.5600000000000008E-3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7.3000000000000001E-3</c:v>
                </c:pt>
                <c:pt idx="8">
                  <c:v>4.3099999999999996E-3</c:v>
                </c:pt>
                <c:pt idx="9">
                  <c:v>5.5329999999999997E-2</c:v>
                </c:pt>
                <c:pt idx="10">
                  <c:v>2.0400000000000001E-3</c:v>
                </c:pt>
                <c:pt idx="11">
                  <c:v>0.28734000000000004</c:v>
                </c:pt>
                <c:pt idx="12">
                  <c:v>0.25468999999999997</c:v>
                </c:pt>
                <c:pt idx="13">
                  <c:v>0.34811999999999999</c:v>
                </c:pt>
                <c:pt idx="14">
                  <c:v>0</c:v>
                </c:pt>
                <c:pt idx="15">
                  <c:v>0</c:v>
                </c:pt>
                <c:pt idx="16">
                  <c:v>0.22978000000000001</c:v>
                </c:pt>
                <c:pt idx="17">
                  <c:v>1.7729999999999999E-2</c:v>
                </c:pt>
                <c:pt idx="18">
                  <c:v>0.14094999999999999</c:v>
                </c:pt>
                <c:pt idx="19">
                  <c:v>0.16365000000000002</c:v>
                </c:pt>
                <c:pt idx="20">
                  <c:v>9.987E-2</c:v>
                </c:pt>
                <c:pt idx="22">
                  <c:v>0.36178999999999994</c:v>
                </c:pt>
                <c:pt idx="23">
                  <c:v>0.25900000000000001</c:v>
                </c:pt>
                <c:pt idx="24">
                  <c:v>8.1310000000000007E-2</c:v>
                </c:pt>
                <c:pt idx="25">
                  <c:v>9.3299999999999998E-3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0.23211999999999999</c:v>
                </c:pt>
                <c:pt idx="36">
                  <c:v>0.55709000000000009</c:v>
                </c:pt>
                <c:pt idx="37">
                  <c:v>0</c:v>
                </c:pt>
                <c:pt idx="38">
                  <c:v>5.883E-2</c:v>
                </c:pt>
                <c:pt idx="39">
                  <c:v>0.10715000000000001</c:v>
                </c:pt>
                <c:pt idx="40">
                  <c:v>0.11279</c:v>
                </c:pt>
                <c:pt idx="41">
                  <c:v>0.12999000000000002</c:v>
                </c:pt>
                <c:pt idx="42">
                  <c:v>9.1240000000000002E-2</c:v>
                </c:pt>
              </c:numCache>
            </c:numRef>
          </c:val>
        </c:ser>
        <c:ser>
          <c:idx val="6"/>
          <c:order val="6"/>
          <c:tx>
            <c:strRef>
              <c:f>REvsREnoCO2!$I$101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REvsREnoCO2!$I$102:$I$144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0.45637</c:v>
                </c:pt>
                <c:pt idx="4">
                  <c:v>0.33100000000000002</c:v>
                </c:pt>
                <c:pt idx="5">
                  <c:v>0.41699999999999998</c:v>
                </c:pt>
                <c:pt idx="6">
                  <c:v>0.40100000000000002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4.0245800000000003</c:v>
                </c:pt>
                <c:pt idx="14">
                  <c:v>4.0368200000000005</c:v>
                </c:pt>
                <c:pt idx="15">
                  <c:v>4.3562599999999998</c:v>
                </c:pt>
                <c:pt idx="16">
                  <c:v>1.7098</c:v>
                </c:pt>
                <c:pt idx="17">
                  <c:v>0.8881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0.44565999999999995</c:v>
                </c:pt>
                <c:pt idx="26">
                  <c:v>0.33100000000000002</c:v>
                </c:pt>
                <c:pt idx="27">
                  <c:v>0.41699999999999998</c:v>
                </c:pt>
                <c:pt idx="28">
                  <c:v>0.40100000000000002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1.89059</c:v>
                </c:pt>
                <c:pt idx="37">
                  <c:v>4.2174700000000005</c:v>
                </c:pt>
                <c:pt idx="38">
                  <c:v>0.43024000000000001</c:v>
                </c:pt>
                <c:pt idx="39">
                  <c:v>0.36281999999999998</c:v>
                </c:pt>
                <c:pt idx="40">
                  <c:v>0</c:v>
                </c:pt>
                <c:pt idx="41">
                  <c:v>0</c:v>
                </c:pt>
                <c:pt idx="42">
                  <c:v>5.8099999999999992E-3</c:v>
                </c:pt>
              </c:numCache>
            </c:numRef>
          </c:val>
        </c:ser>
        <c:ser>
          <c:idx val="8"/>
          <c:order val="7"/>
          <c:tx>
            <c:strRef>
              <c:f>REvsREnoCO2!$J$101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REvsREnoCO2!$J$102:$J$144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</c:v>
                </c:pt>
                <c:pt idx="28">
                  <c:v>0.05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REvsREnoCO2!$K$101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REvsREnoCO2!$K$102:$K$144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0.60199999999999998</c:v>
                </c:pt>
                <c:pt idx="5">
                  <c:v>0.65300000000000002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1.6578400000000002</c:v>
                </c:pt>
                <c:pt idx="13">
                  <c:v>3.3111099999999998</c:v>
                </c:pt>
                <c:pt idx="14">
                  <c:v>2.4759199999999999</c:v>
                </c:pt>
                <c:pt idx="15">
                  <c:v>1.6602600000000001</c:v>
                </c:pt>
                <c:pt idx="16">
                  <c:v>1.8903799999999999</c:v>
                </c:pt>
                <c:pt idx="17">
                  <c:v>1.6381599999999998</c:v>
                </c:pt>
                <c:pt idx="18">
                  <c:v>0.56892000000000009</c:v>
                </c:pt>
                <c:pt idx="19">
                  <c:v>1.1039500000000002</c:v>
                </c:pt>
                <c:pt idx="20">
                  <c:v>1.5221699999999998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0.60199999999999998</c:v>
                </c:pt>
                <c:pt idx="27">
                  <c:v>0.65300000000000002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0.8198200000000001</c:v>
                </c:pt>
                <c:pt idx="35">
                  <c:v>1.5</c:v>
                </c:pt>
                <c:pt idx="36">
                  <c:v>3.1996700000000002</c:v>
                </c:pt>
                <c:pt idx="37">
                  <c:v>3</c:v>
                </c:pt>
                <c:pt idx="38">
                  <c:v>2.0297400000000003</c:v>
                </c:pt>
                <c:pt idx="39">
                  <c:v>1.6656500000000001</c:v>
                </c:pt>
                <c:pt idx="40">
                  <c:v>0.60065999999999997</c:v>
                </c:pt>
                <c:pt idx="41">
                  <c:v>0.56745000000000001</c:v>
                </c:pt>
                <c:pt idx="42">
                  <c:v>1.5080499999999999</c:v>
                </c:pt>
              </c:numCache>
            </c:numRef>
          </c:val>
        </c:ser>
        <c:ser>
          <c:idx val="9"/>
          <c:order val="9"/>
          <c:tx>
            <c:strRef>
              <c:f>REvsREnoCO2!$O$101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REvsREnoCO2!$O$102:$O$144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REvsREnoCO2!$Q$101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REvsREnoCO2!$Q$102:$Q$144</c:f>
              <c:numCache>
                <c:formatCode>0.0</c:formatCode>
                <c:ptCount val="43"/>
                <c:pt idx="0">
                  <c:v>0.38486000000000004</c:v>
                </c:pt>
                <c:pt idx="1">
                  <c:v>0.28281000000000001</c:v>
                </c:pt>
                <c:pt idx="2">
                  <c:v>0.23581000000000002</c:v>
                </c:pt>
                <c:pt idx="3">
                  <c:v>4.5190000000000001E-2</c:v>
                </c:pt>
                <c:pt idx="4">
                  <c:v>1.1999999999999999E-4</c:v>
                </c:pt>
                <c:pt idx="5">
                  <c:v>2.3999999999999998E-3</c:v>
                </c:pt>
                <c:pt idx="6">
                  <c:v>4.6000000000000001E-4</c:v>
                </c:pt>
                <c:pt idx="7">
                  <c:v>9.3000000000000005E-4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6.4099999999999999E-3</c:v>
                </c:pt>
                <c:pt idx="20">
                  <c:v>2.648E-2</c:v>
                </c:pt>
                <c:pt idx="22">
                  <c:v>0.38486000000000004</c:v>
                </c:pt>
                <c:pt idx="23">
                  <c:v>0.25736000000000003</c:v>
                </c:pt>
                <c:pt idx="24">
                  <c:v>0.15894999999999998</c:v>
                </c:pt>
                <c:pt idx="25">
                  <c:v>0.15935999999999997</c:v>
                </c:pt>
                <c:pt idx="26">
                  <c:v>1.1999999999999999E-4</c:v>
                </c:pt>
                <c:pt idx="27">
                  <c:v>2.3999999999999998E-3</c:v>
                </c:pt>
                <c:pt idx="28">
                  <c:v>7.7400000000000004E-3</c:v>
                </c:pt>
                <c:pt idx="29">
                  <c:v>1.57E-3</c:v>
                </c:pt>
                <c:pt idx="30">
                  <c:v>4.2999999999999999E-4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2.9300000000000003E-3</c:v>
                </c:pt>
                <c:pt idx="40">
                  <c:v>4.5600000000000007E-3</c:v>
                </c:pt>
                <c:pt idx="41">
                  <c:v>1.8060000000000003E-2</c:v>
                </c:pt>
                <c:pt idx="42">
                  <c:v>2.9729999999999999E-2</c:v>
                </c:pt>
              </c:numCache>
            </c:numRef>
          </c:val>
        </c:ser>
        <c:ser>
          <c:idx val="14"/>
          <c:order val="11"/>
          <c:tx>
            <c:strRef>
              <c:f>REvsREnoCO2!$R$101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REvsREnoCO2!$R$102:$R$144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REvsREnoCO2!$S$101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REvsREnoCO2!$S$102:$S$144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0</c:v>
                </c:pt>
                <c:pt idx="4">
                  <c:v>0.13770999999999997</c:v>
                </c:pt>
                <c:pt idx="5">
                  <c:v>8.3510000000000001E-2</c:v>
                </c:pt>
                <c:pt idx="6">
                  <c:v>8.3030000000000007E-2</c:v>
                </c:pt>
                <c:pt idx="7">
                  <c:v>8.8200000000000014E-2</c:v>
                </c:pt>
                <c:pt idx="8">
                  <c:v>0.27743000000000001</c:v>
                </c:pt>
                <c:pt idx="9">
                  <c:v>0.14401999999999998</c:v>
                </c:pt>
                <c:pt idx="10">
                  <c:v>0.12365999999999999</c:v>
                </c:pt>
                <c:pt idx="11">
                  <c:v>5.9209999999999999E-2</c:v>
                </c:pt>
                <c:pt idx="12">
                  <c:v>9.0980000000000005E-2</c:v>
                </c:pt>
                <c:pt idx="13">
                  <c:v>6.1779999999999995E-2</c:v>
                </c:pt>
                <c:pt idx="14">
                  <c:v>5.5430000000000007E-2</c:v>
                </c:pt>
                <c:pt idx="15">
                  <c:v>3.0870000000000002E-2</c:v>
                </c:pt>
                <c:pt idx="16">
                  <c:v>6.9130000000000011E-2</c:v>
                </c:pt>
                <c:pt idx="17">
                  <c:v>8.115E-2</c:v>
                </c:pt>
                <c:pt idx="18">
                  <c:v>9.7670000000000007E-2</c:v>
                </c:pt>
                <c:pt idx="19">
                  <c:v>7.4210000000000012E-2</c:v>
                </c:pt>
                <c:pt idx="20">
                  <c:v>6.8970000000000004E-2</c:v>
                </c:pt>
                <c:pt idx="22">
                  <c:v>0</c:v>
                </c:pt>
                <c:pt idx="23">
                  <c:v>0</c:v>
                </c:pt>
                <c:pt idx="24">
                  <c:v>4.002E-2</c:v>
                </c:pt>
                <c:pt idx="25">
                  <c:v>0</c:v>
                </c:pt>
                <c:pt idx="26">
                  <c:v>0.14041999999999999</c:v>
                </c:pt>
                <c:pt idx="27">
                  <c:v>7.2650000000000006E-2</c:v>
                </c:pt>
                <c:pt idx="28">
                  <c:v>5.9029999999999999E-2</c:v>
                </c:pt>
                <c:pt idx="29">
                  <c:v>6.5560000000000007E-2</c:v>
                </c:pt>
                <c:pt idx="30">
                  <c:v>0.24229000000000001</c:v>
                </c:pt>
                <c:pt idx="31">
                  <c:v>0.21740999999999999</c:v>
                </c:pt>
                <c:pt idx="32">
                  <c:v>0.12975</c:v>
                </c:pt>
                <c:pt idx="33">
                  <c:v>5.6879999999999993E-2</c:v>
                </c:pt>
                <c:pt idx="34">
                  <c:v>5.3840000000000013E-2</c:v>
                </c:pt>
                <c:pt idx="35">
                  <c:v>6.0970000000000003E-2</c:v>
                </c:pt>
                <c:pt idx="36">
                  <c:v>6.473000000000001E-2</c:v>
                </c:pt>
                <c:pt idx="37">
                  <c:v>4.7480000000000001E-2</c:v>
                </c:pt>
                <c:pt idx="38">
                  <c:v>7.4900000000000008E-2</c:v>
                </c:pt>
                <c:pt idx="39">
                  <c:v>6.8659999999999999E-2</c:v>
                </c:pt>
                <c:pt idx="40">
                  <c:v>6.8679999999999991E-2</c:v>
                </c:pt>
                <c:pt idx="41">
                  <c:v>7.1429999999999993E-2</c:v>
                </c:pt>
                <c:pt idx="42">
                  <c:v>5.7089999999999995E-2</c:v>
                </c:pt>
              </c:numCache>
            </c:numRef>
          </c:val>
        </c:ser>
        <c:ser>
          <c:idx val="16"/>
          <c:order val="13"/>
          <c:tx>
            <c:strRef>
              <c:f>REvsREnoCO2!$T$101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REvsREnoCO2!$A$102:$B$144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REvsREnoCO2!$T$102:$T$144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1.3789999999999998E-2</c:v>
                </c:pt>
                <c:pt idx="11">
                  <c:v>0.6885</c:v>
                </c:pt>
                <c:pt idx="12">
                  <c:v>0.50667000000000006</c:v>
                </c:pt>
                <c:pt idx="13">
                  <c:v>0.12357</c:v>
                </c:pt>
                <c:pt idx="14">
                  <c:v>0.10619999999999999</c:v>
                </c:pt>
                <c:pt idx="15">
                  <c:v>2.88964</c:v>
                </c:pt>
                <c:pt idx="16">
                  <c:v>2.74925</c:v>
                </c:pt>
                <c:pt idx="17">
                  <c:v>3.1128100000000001</c:v>
                </c:pt>
                <c:pt idx="18">
                  <c:v>3.9824999999999999</c:v>
                </c:pt>
                <c:pt idx="19">
                  <c:v>4.6964699999999997</c:v>
                </c:pt>
                <c:pt idx="20">
                  <c:v>4.19191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5.8799999999999998E-3</c:v>
                </c:pt>
                <c:pt idx="35">
                  <c:v>0.95207999999999993</c:v>
                </c:pt>
                <c:pt idx="36">
                  <c:v>0.45799000000000001</c:v>
                </c:pt>
                <c:pt idx="37">
                  <c:v>2.8888699999999998</c:v>
                </c:pt>
                <c:pt idx="38">
                  <c:v>2.6056999999999997</c:v>
                </c:pt>
                <c:pt idx="39">
                  <c:v>1.5284500000000001</c:v>
                </c:pt>
                <c:pt idx="40">
                  <c:v>3.7059699999999998</c:v>
                </c:pt>
                <c:pt idx="41">
                  <c:v>4.6854699999999996</c:v>
                </c:pt>
                <c:pt idx="42">
                  <c:v>3.9199099999999998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4612608"/>
        <c:axId val="64630784"/>
      </c:barChart>
      <c:catAx>
        <c:axId val="64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630784"/>
        <c:crosses val="autoZero"/>
        <c:auto val="1"/>
        <c:lblAlgn val="ctr"/>
        <c:lblOffset val="100"/>
        <c:noMultiLvlLbl val="0"/>
      </c:catAx>
      <c:valAx>
        <c:axId val="6463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Capacity (GW)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46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REvsREnoCO2!$C$217:$C$243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  <c:pt idx="14">
                  <c:v>0</c:v>
                </c:pt>
                <c:pt idx="15">
                  <c:v>19.979545200000004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9.2478444</c:v>
                </c:pt>
                <c:pt idx="20">
                  <c:v>3.2367323999999997</c:v>
                </c:pt>
                <c:pt idx="21">
                  <c:v>282.88904520000006</c:v>
                </c:pt>
                <c:pt idx="22">
                  <c:v>7.0427772000000006</c:v>
                </c:pt>
                <c:pt idx="23">
                  <c:v>1.5413219999999999</c:v>
                </c:pt>
                <c:pt idx="24">
                  <c:v>2.3119392000000003</c:v>
                </c:pt>
                <c:pt idx="25">
                  <c:v>20.3453628</c:v>
                </c:pt>
              </c:numCache>
            </c:numRef>
          </c:val>
        </c:ser>
        <c:ser>
          <c:idx val="1"/>
          <c:order val="1"/>
          <c:tx>
            <c:strRef>
              <c:f>REvsREnoCO2!$D$216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REvsREnoCO2!$D$217:$D$243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REvsREnoCO2!$E$217:$E$243</c:f>
              <c:numCache>
                <c:formatCode>_(* #,##0.00_);_(* \(#,##0.00\);_(* "-"??_);_(@_)</c:formatCode>
                <c:ptCount val="27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4.8226428000000006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3.0930683999999995</c:v>
                </c:pt>
                <c:pt idx="20">
                  <c:v>0.14024759999999997</c:v>
                </c:pt>
                <c:pt idx="21">
                  <c:v>0.57509400000000011</c:v>
                </c:pt>
                <c:pt idx="22">
                  <c:v>8.7600000000000002E-5</c:v>
                </c:pt>
                <c:pt idx="23">
                  <c:v>4.6629479999999992</c:v>
                </c:pt>
                <c:pt idx="24">
                  <c:v>7.0080000000000001E-4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REvsREnoCO2!$F$216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REvsREnoCO2!$F$217:$F$243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12.783818399999998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REvsREnoCO2!$G$216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REvsREnoCO2!$G$217:$G$243</c:f>
              <c:numCache>
                <c:formatCode>_(* #,##0.00_);_(* \(#,##0.00\);_(* "-"??_);_(@_)</c:formatCode>
                <c:ptCount val="27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  <c:pt idx="14">
                  <c:v>4.6686419999999993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1.121718</c:v>
                </c:pt>
                <c:pt idx="22">
                  <c:v>0.1341156</c:v>
                </c:pt>
                <c:pt idx="23">
                  <c:v>4.6964987999999996</c:v>
                </c:pt>
                <c:pt idx="24">
                  <c:v>19.829223599999999</c:v>
                </c:pt>
                <c:pt idx="25">
                  <c:v>4.0627127999999999</c:v>
                </c:pt>
              </c:numCache>
            </c:numRef>
          </c:val>
        </c:ser>
        <c:ser>
          <c:idx val="5"/>
          <c:order val="5"/>
          <c:tx>
            <c:strRef>
              <c:f>REvsREnoCO2!$H$216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REvsREnoCO2!$H$217:$H$243</c:f>
              <c:numCache>
                <c:formatCode>_(* #,##0.00_);_(* \(#,##0.00\);_(* "-"??_);_(@_)</c:formatCode>
                <c:ptCount val="27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</c:v>
                </c:pt>
                <c:pt idx="20">
                  <c:v>0</c:v>
                </c:pt>
                <c:pt idx="21">
                  <c:v>0.56940000000000002</c:v>
                </c:pt>
                <c:pt idx="22">
                  <c:v>0.74740319999999993</c:v>
                </c:pt>
                <c:pt idx="23">
                  <c:v>4.38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6"/>
          <c:order val="6"/>
          <c:tx>
            <c:strRef>
              <c:f>REvsREnoCO2!$I$216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REvsREnoCO2!$I$217:$I$243</c:f>
              <c:numCache>
                <c:formatCode>_(* #,##0.00_);_(* \(#,##0.00\);_(* "-"??_);_(@_)</c:formatCode>
                <c:ptCount val="27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  <c:pt idx="14">
                  <c:v>0.31912679999999999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17.496610799999999</c:v>
                </c:pt>
                <c:pt idx="22">
                  <c:v>0</c:v>
                </c:pt>
                <c:pt idx="23">
                  <c:v>0.80749680000000001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REvsREnoCO2!$J$216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REvsREnoCO2!$J$217:$J$243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REvsREnoCO2!$K$216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REvsREnoCO2!$K$217:$K$243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42.104764799999998</c:v>
                </c:pt>
                <c:pt idx="22">
                  <c:v>0</c:v>
                </c:pt>
                <c:pt idx="23">
                  <c:v>0.9466931999999999</c:v>
                </c:pt>
                <c:pt idx="24">
                  <c:v>0</c:v>
                </c:pt>
                <c:pt idx="25">
                  <c:v>0.9413495999999999</c:v>
                </c:pt>
              </c:numCache>
            </c:numRef>
          </c:val>
        </c:ser>
        <c:ser>
          <c:idx val="9"/>
          <c:order val="9"/>
          <c:tx>
            <c:strRef>
              <c:f>REvsREnoCO2!$O$216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REvsREnoCO2!$O$217:$O$243</c:f>
              <c:numCache>
                <c:formatCode>_(* #,##0.00_);_(* \(#,##0.00\);_(* "-"??_);_(@_)</c:formatCode>
                <c:ptCount val="27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  <c:pt idx="14">
                  <c:v>7.3977323999999989</c:v>
                </c:pt>
                <c:pt idx="15">
                  <c:v>-12.294659999999999</c:v>
                </c:pt>
                <c:pt idx="16">
                  <c:v>-34.617592799999997</c:v>
                </c:pt>
                <c:pt idx="17">
                  <c:v>0.5857812</c:v>
                </c:pt>
                <c:pt idx="18">
                  <c:v>-0.24344039999999997</c:v>
                </c:pt>
                <c:pt idx="19">
                  <c:v>-24.514597200000001</c:v>
                </c:pt>
                <c:pt idx="20">
                  <c:v>0.70509239999999773</c:v>
                </c:pt>
                <c:pt idx="21">
                  <c:v>52.815879599999995</c:v>
                </c:pt>
                <c:pt idx="22">
                  <c:v>-6.0615696000000003</c:v>
                </c:pt>
                <c:pt idx="23">
                  <c:v>2.8947419999999999</c:v>
                </c:pt>
                <c:pt idx="24">
                  <c:v>12.2411364</c:v>
                </c:pt>
                <c:pt idx="25">
                  <c:v>-3.8638607999999985</c:v>
                </c:pt>
              </c:numCache>
            </c:numRef>
          </c:val>
        </c:ser>
        <c:ser>
          <c:idx val="14"/>
          <c:order val="11"/>
          <c:tx>
            <c:strRef>
              <c:f>REvsREnoCO2!$R$216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REvsREnoCO2!$R$217:$R$243</c:f>
              <c:numCache>
                <c:formatCode>_(* #,##0.00_);_(* \(#,##0.00\);_(* "-"??_);_(@_)</c:formatCode>
                <c:ptCount val="27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  <c:pt idx="14">
                  <c:v>3.8456400000000002E-2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5.2559999999999994E-3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1.095E-2</c:v>
                </c:pt>
              </c:numCache>
            </c:numRef>
          </c:val>
        </c:ser>
        <c:ser>
          <c:idx val="15"/>
          <c:order val="12"/>
          <c:tx>
            <c:strRef>
              <c:f>REvsREnoCO2!$S$216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REvsREnoCO2!$S$217:$S$243</c:f>
              <c:numCache>
                <c:formatCode>_(* #,##0.00_);_(* \(#,##0.00\);_(* "-"??_);_(@_)</c:formatCode>
                <c:ptCount val="27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  <c:pt idx="14">
                  <c:v>0.64648799999999995</c:v>
                </c:pt>
                <c:pt idx="15">
                  <c:v>0</c:v>
                </c:pt>
                <c:pt idx="16">
                  <c:v>1.2775584</c:v>
                </c:pt>
                <c:pt idx="17">
                  <c:v>4.3362000000000005E-2</c:v>
                </c:pt>
                <c:pt idx="18">
                  <c:v>0.11861039999999999</c:v>
                </c:pt>
                <c:pt idx="19">
                  <c:v>0.28566359999999996</c:v>
                </c:pt>
                <c:pt idx="20">
                  <c:v>0.18798960000000001</c:v>
                </c:pt>
                <c:pt idx="21">
                  <c:v>0.876</c:v>
                </c:pt>
                <c:pt idx="22">
                  <c:v>6.3422400000000004E-2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0.72646680000000008</c:v>
                </c:pt>
              </c:numCache>
            </c:numRef>
          </c:val>
        </c:ser>
        <c:ser>
          <c:idx val="16"/>
          <c:order val="13"/>
          <c:tx>
            <c:strRef>
              <c:f>REvsREnoCO2!$T$216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REvsREnoCO2!$T$217:$T$243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  <c:pt idx="14">
                  <c:v>0</c:v>
                </c:pt>
                <c:pt idx="15">
                  <c:v>0.1047696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39.040166400000004</c:v>
                </c:pt>
                <c:pt idx="22">
                  <c:v>0</c:v>
                </c:pt>
                <c:pt idx="23">
                  <c:v>1.9936883999999999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4682624"/>
        <c:axId val="64688896"/>
      </c:barChart>
      <c:lineChart>
        <c:grouping val="standard"/>
        <c:varyColors val="0"/>
        <c:ser>
          <c:idx val="13"/>
          <c:order val="10"/>
          <c:tx>
            <c:strRef>
              <c:f>REvsREnoCO2!$Q$216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REvsREnoCO2!$Q$217:$Q$243</c:f>
              <c:numCache>
                <c:formatCode>_(* #,##0.00_);_(* \(#,##0.00\);_(* "-"??_);_(@_)</c:formatCode>
                <c:ptCount val="27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414.71679599999999</c:v>
                </c:pt>
                <c:pt idx="8">
                  <c:v>1.7467439999999996</c:v>
                </c:pt>
                <c:pt idx="9">
                  <c:v>20.694624000000001</c:v>
                </c:pt>
                <c:pt idx="10">
                  <c:v>32.497848000000005</c:v>
                </c:pt>
                <c:pt idx="11">
                  <c:v>20.319696</c:v>
                </c:pt>
                <c:pt idx="14">
                  <c:v>18.228684000000001</c:v>
                </c:pt>
                <c:pt idx="15">
                  <c:v>7.0973519999999999</c:v>
                </c:pt>
                <c:pt idx="16">
                  <c:v>36.129744000000002</c:v>
                </c:pt>
                <c:pt idx="17">
                  <c:v>1.1536920000000002</c:v>
                </c:pt>
                <c:pt idx="18">
                  <c:v>3.2692320000000006</c:v>
                </c:pt>
                <c:pt idx="19">
                  <c:v>7.9278000000000004</c:v>
                </c:pt>
                <c:pt idx="20">
                  <c:v>6.0925799999999999</c:v>
                </c:pt>
                <c:pt idx="21">
                  <c:v>414.71679599999999</c:v>
                </c:pt>
                <c:pt idx="22">
                  <c:v>1.7467439999999996</c:v>
                </c:pt>
                <c:pt idx="23">
                  <c:v>20.694624000000001</c:v>
                </c:pt>
                <c:pt idx="24">
                  <c:v>32.497848000000005</c:v>
                </c:pt>
                <c:pt idx="25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82624"/>
        <c:axId val="64688896"/>
      </c:lineChart>
      <c:catAx>
        <c:axId val="64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688896"/>
        <c:crosses val="autoZero"/>
        <c:auto val="1"/>
        <c:lblAlgn val="ctr"/>
        <c:lblOffset val="100"/>
        <c:noMultiLvlLbl val="0"/>
      </c:catAx>
      <c:valAx>
        <c:axId val="6468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64682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REvsREnoCO2!$C$216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REvsREnoCO2!$C$217:$C$243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  <c:pt idx="14">
                  <c:v>0</c:v>
                </c:pt>
                <c:pt idx="15">
                  <c:v>19.979545200000004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9.2478444</c:v>
                </c:pt>
                <c:pt idx="20">
                  <c:v>3.2367323999999997</c:v>
                </c:pt>
                <c:pt idx="21">
                  <c:v>282.88904520000006</c:v>
                </c:pt>
                <c:pt idx="22">
                  <c:v>7.0427772000000006</c:v>
                </c:pt>
                <c:pt idx="23">
                  <c:v>1.5413219999999999</c:v>
                </c:pt>
                <c:pt idx="24">
                  <c:v>2.3119392000000003</c:v>
                </c:pt>
                <c:pt idx="25">
                  <c:v>20.3453628</c:v>
                </c:pt>
              </c:numCache>
            </c:numRef>
          </c:val>
        </c:ser>
        <c:ser>
          <c:idx val="1"/>
          <c:order val="1"/>
          <c:tx>
            <c:strRef>
              <c:f>REvsREnoCO2!$D$216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REvsREnoCO2!$D$217:$D$243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REvsREnoCO2!$E$217:$E$243</c:f>
              <c:numCache>
                <c:formatCode>_(* #,##0.00_);_(* \(#,##0.00\);_(* "-"??_);_(@_)</c:formatCode>
                <c:ptCount val="27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4.8226428000000006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3.0930683999999995</c:v>
                </c:pt>
                <c:pt idx="20">
                  <c:v>0.14024759999999997</c:v>
                </c:pt>
                <c:pt idx="21">
                  <c:v>0.57509400000000011</c:v>
                </c:pt>
                <c:pt idx="22">
                  <c:v>8.7600000000000002E-5</c:v>
                </c:pt>
                <c:pt idx="23">
                  <c:v>4.6629479999999992</c:v>
                </c:pt>
                <c:pt idx="24">
                  <c:v>7.0080000000000001E-4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REvsREnoCO2!$F$216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REvsREnoCO2!$F$217:$F$243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12.783818399999998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REvsREnoCO2!$G$216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REvsREnoCO2!$G$217:$G$243</c:f>
              <c:numCache>
                <c:formatCode>_(* #,##0.00_);_(* \(#,##0.00\);_(* "-"??_);_(@_)</c:formatCode>
                <c:ptCount val="27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  <c:pt idx="14">
                  <c:v>4.6686419999999993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1.121718</c:v>
                </c:pt>
                <c:pt idx="22">
                  <c:v>0.1341156</c:v>
                </c:pt>
                <c:pt idx="23">
                  <c:v>4.6964987999999996</c:v>
                </c:pt>
                <c:pt idx="24">
                  <c:v>19.829223599999999</c:v>
                </c:pt>
                <c:pt idx="25">
                  <c:v>4.0627127999999999</c:v>
                </c:pt>
              </c:numCache>
            </c:numRef>
          </c:val>
        </c:ser>
        <c:ser>
          <c:idx val="5"/>
          <c:order val="5"/>
          <c:tx>
            <c:strRef>
              <c:f>REvsREnoCO2!$H$216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REvsREnoCO2!$H$217:$H$243</c:f>
              <c:numCache>
                <c:formatCode>_(* #,##0.00_);_(* \(#,##0.00\);_(* "-"??_);_(@_)</c:formatCode>
                <c:ptCount val="27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</c:v>
                </c:pt>
                <c:pt idx="20">
                  <c:v>0</c:v>
                </c:pt>
                <c:pt idx="21">
                  <c:v>0.56940000000000002</c:v>
                </c:pt>
                <c:pt idx="22">
                  <c:v>0.74740319999999993</c:v>
                </c:pt>
                <c:pt idx="23">
                  <c:v>4.38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6"/>
          <c:order val="6"/>
          <c:tx>
            <c:strRef>
              <c:f>REvsREnoCO2!$I$216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REvsREnoCO2!$I$217:$I$243</c:f>
              <c:numCache>
                <c:formatCode>_(* #,##0.00_);_(* \(#,##0.00\);_(* "-"??_);_(@_)</c:formatCode>
                <c:ptCount val="27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  <c:pt idx="14">
                  <c:v>0.31912679999999999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17.496610799999999</c:v>
                </c:pt>
                <c:pt idx="22">
                  <c:v>0</c:v>
                </c:pt>
                <c:pt idx="23">
                  <c:v>0.80749680000000001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REvsREnoCO2!$J$216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REvsREnoCO2!$J$217:$J$243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REvsREnoCO2!$K$216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REvsREnoCO2!$K$217:$K$243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42.104764799999998</c:v>
                </c:pt>
                <c:pt idx="22">
                  <c:v>0</c:v>
                </c:pt>
                <c:pt idx="23">
                  <c:v>0.9466931999999999</c:v>
                </c:pt>
                <c:pt idx="24">
                  <c:v>0</c:v>
                </c:pt>
                <c:pt idx="25">
                  <c:v>0.9413495999999999</c:v>
                </c:pt>
              </c:numCache>
            </c:numRef>
          </c:val>
        </c:ser>
        <c:ser>
          <c:idx val="9"/>
          <c:order val="9"/>
          <c:tx>
            <c:strRef>
              <c:f>REvsREnoCO2!$O$216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REvsREnoCO2!$O$217:$O$243</c:f>
              <c:numCache>
                <c:formatCode>_(* #,##0.00_);_(* \(#,##0.00\);_(* "-"??_);_(@_)</c:formatCode>
                <c:ptCount val="27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  <c:pt idx="14">
                  <c:v>7.3977323999999989</c:v>
                </c:pt>
                <c:pt idx="15">
                  <c:v>-12.294659999999999</c:v>
                </c:pt>
                <c:pt idx="16">
                  <c:v>-34.617592799999997</c:v>
                </c:pt>
                <c:pt idx="17">
                  <c:v>0.5857812</c:v>
                </c:pt>
                <c:pt idx="18">
                  <c:v>-0.24344039999999997</c:v>
                </c:pt>
                <c:pt idx="19">
                  <c:v>-24.514597200000001</c:v>
                </c:pt>
                <c:pt idx="20">
                  <c:v>0.70509239999999773</c:v>
                </c:pt>
                <c:pt idx="21">
                  <c:v>52.815879599999995</c:v>
                </c:pt>
                <c:pt idx="22">
                  <c:v>-6.0615696000000003</c:v>
                </c:pt>
                <c:pt idx="23">
                  <c:v>2.8947419999999999</c:v>
                </c:pt>
                <c:pt idx="24">
                  <c:v>12.2411364</c:v>
                </c:pt>
                <c:pt idx="25">
                  <c:v>-3.8638607999999985</c:v>
                </c:pt>
              </c:numCache>
            </c:numRef>
          </c:val>
        </c:ser>
        <c:ser>
          <c:idx val="14"/>
          <c:order val="10"/>
          <c:tx>
            <c:strRef>
              <c:f>REvsREnoCO2!$R$216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REvsREnoCO2!$R$217:$R$243</c:f>
              <c:numCache>
                <c:formatCode>_(* #,##0.00_);_(* \(#,##0.00\);_(* "-"??_);_(@_)</c:formatCode>
                <c:ptCount val="27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  <c:pt idx="14">
                  <c:v>3.8456400000000002E-2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5.2559999999999994E-3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1.095E-2</c:v>
                </c:pt>
              </c:numCache>
            </c:numRef>
          </c:val>
        </c:ser>
        <c:ser>
          <c:idx val="15"/>
          <c:order val="11"/>
          <c:tx>
            <c:strRef>
              <c:f>REvsREnoCO2!$S$216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REvsREnoCO2!$S$217:$S$243</c:f>
              <c:numCache>
                <c:formatCode>_(* #,##0.00_);_(* \(#,##0.00\);_(* "-"??_);_(@_)</c:formatCode>
                <c:ptCount val="27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  <c:pt idx="14">
                  <c:v>0.64648799999999995</c:v>
                </c:pt>
                <c:pt idx="15">
                  <c:v>0</c:v>
                </c:pt>
                <c:pt idx="16">
                  <c:v>1.2775584</c:v>
                </c:pt>
                <c:pt idx="17">
                  <c:v>4.3362000000000005E-2</c:v>
                </c:pt>
                <c:pt idx="18">
                  <c:v>0.11861039999999999</c:v>
                </c:pt>
                <c:pt idx="19">
                  <c:v>0.28566359999999996</c:v>
                </c:pt>
                <c:pt idx="20">
                  <c:v>0.18798960000000001</c:v>
                </c:pt>
                <c:pt idx="21">
                  <c:v>0.876</c:v>
                </c:pt>
                <c:pt idx="22">
                  <c:v>6.3422400000000004E-2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0.72646680000000008</c:v>
                </c:pt>
              </c:numCache>
            </c:numRef>
          </c:val>
        </c:ser>
        <c:ser>
          <c:idx val="16"/>
          <c:order val="12"/>
          <c:tx>
            <c:strRef>
              <c:f>REvsREnoCO2!$T$216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REvsREnoCO2!$A$217:$B$243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</c:v>
                  </c:pt>
                  <c:pt idx="14">
                    <c:v>RE no Inga</c:v>
                  </c:pt>
                </c:lvl>
              </c:multiLvlStrCache>
            </c:multiLvlStrRef>
          </c:cat>
          <c:val>
            <c:numRef>
              <c:f>REvsREnoCO2!$T$217:$T$243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  <c:pt idx="14">
                  <c:v>0</c:v>
                </c:pt>
                <c:pt idx="15">
                  <c:v>0.1047696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39.040166400000004</c:v>
                </c:pt>
                <c:pt idx="22">
                  <c:v>0</c:v>
                </c:pt>
                <c:pt idx="23">
                  <c:v>1.9936883999999999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4736256"/>
        <c:axId val="64754432"/>
      </c:barChart>
      <c:catAx>
        <c:axId val="6473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54432"/>
        <c:crosses val="autoZero"/>
        <c:auto val="1"/>
        <c:lblAlgn val="ctr"/>
        <c:lblOffset val="100"/>
        <c:noMultiLvlLbl val="0"/>
      </c:catAx>
      <c:valAx>
        <c:axId val="647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647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REvsREnoCO2!$C$216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REvsREnoCO2!$C$231:$C$243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19.979545200000004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282.88904520000006</c:v>
                </c:pt>
                <c:pt idx="8">
                  <c:v>7.0427772000000006</c:v>
                </c:pt>
                <c:pt idx="9">
                  <c:v>1.5413219999999999</c:v>
                </c:pt>
                <c:pt idx="10">
                  <c:v>2.3119392000000003</c:v>
                </c:pt>
                <c:pt idx="11">
                  <c:v>20.3453628</c:v>
                </c:pt>
              </c:numCache>
            </c:numRef>
          </c:val>
        </c:ser>
        <c:ser>
          <c:idx val="1"/>
          <c:order val="1"/>
          <c:tx>
            <c:strRef>
              <c:f>REvsREnoCO2!$D$216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REvsREnoCO2!$D$231:$D$243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REvsREnoCO2!$E$216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REvsREnoCO2!$E$231:$E$243</c:f>
              <c:numCache>
                <c:formatCode>_(* #,##0.00_);_(* \(#,##0.00\);_(* "-"??_);_(@_)</c:formatCode>
                <c:ptCount val="13"/>
                <c:pt idx="0">
                  <c:v>4.8226428000000006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0.14024759999999997</c:v>
                </c:pt>
                <c:pt idx="7">
                  <c:v>0.57509400000000011</c:v>
                </c:pt>
                <c:pt idx="8">
                  <c:v>8.7600000000000002E-5</c:v>
                </c:pt>
                <c:pt idx="9">
                  <c:v>4.6629479999999992</c:v>
                </c:pt>
                <c:pt idx="10">
                  <c:v>7.0080000000000001E-4</c:v>
                </c:pt>
                <c:pt idx="1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REvsREnoCO2!$F$216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REvsREnoCO2!$F$231:$F$243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12.783818399999998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REvsREnoCO2!$G$216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REvsREnoCO2!$G$231:$G$243</c:f>
              <c:numCache>
                <c:formatCode>_(* #,##0.00_);_(* \(#,##0.00\);_(* "-"??_);_(@_)</c:formatCode>
                <c:ptCount val="13"/>
                <c:pt idx="0">
                  <c:v>4.6686419999999993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1.121718</c:v>
                </c:pt>
                <c:pt idx="8">
                  <c:v>0.1341156</c:v>
                </c:pt>
                <c:pt idx="9">
                  <c:v>4.6964987999999996</c:v>
                </c:pt>
                <c:pt idx="10">
                  <c:v>19.829223599999999</c:v>
                </c:pt>
                <c:pt idx="11">
                  <c:v>4.0627127999999999</c:v>
                </c:pt>
              </c:numCache>
            </c:numRef>
          </c:val>
        </c:ser>
        <c:ser>
          <c:idx val="5"/>
          <c:order val="5"/>
          <c:tx>
            <c:strRef>
              <c:f>REvsREnoCO2!$H$216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REvsREnoCO2!$H$231:$H$243</c:f>
              <c:numCache>
                <c:formatCode>_(* #,##0.00_);_(* \(#,##0.00\);_(* "-"??_);_(@_)</c:formatCode>
                <c:ptCount val="13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</c:v>
                </c:pt>
                <c:pt idx="6">
                  <c:v>0</c:v>
                </c:pt>
                <c:pt idx="7">
                  <c:v>0.56940000000000002</c:v>
                </c:pt>
                <c:pt idx="8">
                  <c:v>0.74740319999999993</c:v>
                </c:pt>
                <c:pt idx="9">
                  <c:v>4.38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REvsREnoCO2!$I$216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REvsREnoCO2!$I$231:$I$243</c:f>
              <c:numCache>
                <c:formatCode>_(* #,##0.00_);_(* \(#,##0.00\);_(* "-"??_);_(@_)</c:formatCode>
                <c:ptCount val="13"/>
                <c:pt idx="0">
                  <c:v>0.31912679999999999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17.496610799999999</c:v>
                </c:pt>
                <c:pt idx="8">
                  <c:v>0</c:v>
                </c:pt>
                <c:pt idx="9">
                  <c:v>0.80749680000000001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7"/>
          <c:tx>
            <c:strRef>
              <c:f>REvsREnoCO2!$J$216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REvsREnoCO2!$J$231:$J$243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REvsREnoCO2!$K$216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REvsREnoCO2!$K$231:$K$243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5.9305199999999995E-2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42.104764799999998</c:v>
                </c:pt>
                <c:pt idx="8">
                  <c:v>0</c:v>
                </c:pt>
                <c:pt idx="9">
                  <c:v>0.9466931999999999</c:v>
                </c:pt>
                <c:pt idx="10">
                  <c:v>0</c:v>
                </c:pt>
                <c:pt idx="11">
                  <c:v>0.9413495999999999</c:v>
                </c:pt>
              </c:numCache>
            </c:numRef>
          </c:val>
        </c:ser>
        <c:ser>
          <c:idx val="9"/>
          <c:order val="9"/>
          <c:tx>
            <c:strRef>
              <c:f>REvsREnoCO2!$O$216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REvsREnoCO2!$O$231:$O$243</c:f>
              <c:numCache>
                <c:formatCode>_(* #,##0.00_);_(* \(#,##0.00\);_(* "-"??_);_(@_)</c:formatCode>
                <c:ptCount val="13"/>
                <c:pt idx="0">
                  <c:v>7.3977323999999989</c:v>
                </c:pt>
                <c:pt idx="1">
                  <c:v>-12.294659999999999</c:v>
                </c:pt>
                <c:pt idx="2">
                  <c:v>-34.617592799999997</c:v>
                </c:pt>
                <c:pt idx="3">
                  <c:v>0.5857812</c:v>
                </c:pt>
                <c:pt idx="4">
                  <c:v>-0.24344039999999997</c:v>
                </c:pt>
                <c:pt idx="5">
                  <c:v>-24.514597200000001</c:v>
                </c:pt>
                <c:pt idx="6">
                  <c:v>0.70509239999999773</c:v>
                </c:pt>
                <c:pt idx="7">
                  <c:v>52.815879599999995</c:v>
                </c:pt>
                <c:pt idx="8">
                  <c:v>-6.0615696000000003</c:v>
                </c:pt>
                <c:pt idx="9">
                  <c:v>2.8947419999999999</c:v>
                </c:pt>
                <c:pt idx="10">
                  <c:v>12.2411364</c:v>
                </c:pt>
                <c:pt idx="11">
                  <c:v>-3.8638607999999985</c:v>
                </c:pt>
              </c:numCache>
            </c:numRef>
          </c:val>
        </c:ser>
        <c:ser>
          <c:idx val="14"/>
          <c:order val="10"/>
          <c:tx>
            <c:strRef>
              <c:f>REvsREnoCO2!$R$216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REvsREnoCO2!$R$231:$R$243</c:f>
              <c:numCache>
                <c:formatCode>_(* #,##0.00_);_(* \(#,##0.00\);_(* "-"??_);_(@_)</c:formatCode>
                <c:ptCount val="13"/>
                <c:pt idx="0">
                  <c:v>3.8456400000000002E-2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5.2559999999999994E-3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1.095E-2</c:v>
                </c:pt>
              </c:numCache>
            </c:numRef>
          </c:val>
        </c:ser>
        <c:ser>
          <c:idx val="15"/>
          <c:order val="11"/>
          <c:tx>
            <c:strRef>
              <c:f>REvsREnoCO2!$S$216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REvsREnoCO2!$S$231:$S$243</c:f>
              <c:numCache>
                <c:formatCode>_(* #,##0.00_);_(* \(#,##0.00\);_(* "-"??_);_(@_)</c:formatCode>
                <c:ptCount val="13"/>
                <c:pt idx="0">
                  <c:v>0.64648799999999995</c:v>
                </c:pt>
                <c:pt idx="1">
                  <c:v>0</c:v>
                </c:pt>
                <c:pt idx="2">
                  <c:v>1.2775584</c:v>
                </c:pt>
                <c:pt idx="3">
                  <c:v>4.3362000000000005E-2</c:v>
                </c:pt>
                <c:pt idx="4">
                  <c:v>0.11861039999999999</c:v>
                </c:pt>
                <c:pt idx="5">
                  <c:v>0.28566359999999996</c:v>
                </c:pt>
                <c:pt idx="6">
                  <c:v>0.18798960000000001</c:v>
                </c:pt>
                <c:pt idx="7">
                  <c:v>0.876</c:v>
                </c:pt>
                <c:pt idx="8">
                  <c:v>6.3422400000000004E-2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0.72646680000000008</c:v>
                </c:pt>
              </c:numCache>
            </c:numRef>
          </c:val>
        </c:ser>
        <c:ser>
          <c:idx val="16"/>
          <c:order val="12"/>
          <c:tx>
            <c:strRef>
              <c:f>REvsREnoCO2!$T$216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REvsREnoCO2!$B$231:$B$243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REvsREnoCO2!$T$231:$T$243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0.1047696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39.040166400000004</c:v>
                </c:pt>
                <c:pt idx="8">
                  <c:v>0</c:v>
                </c:pt>
                <c:pt idx="9">
                  <c:v>1.9936883999999999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4784640"/>
        <c:axId val="64802816"/>
      </c:barChart>
      <c:catAx>
        <c:axId val="6478464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4802816"/>
        <c:crosses val="autoZero"/>
        <c:auto val="1"/>
        <c:lblAlgn val="ctr"/>
        <c:lblOffset val="100"/>
        <c:noMultiLvlLbl val="0"/>
      </c:catAx>
      <c:valAx>
        <c:axId val="6480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6478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REvsREnoCO2!$Z$147</c:f>
              <c:strCache>
                <c:ptCount val="1"/>
                <c:pt idx="0">
                  <c:v>RE</c:v>
                </c:pt>
              </c:strCache>
            </c:strRef>
          </c:tx>
          <c:marker>
            <c:symbol val="none"/>
          </c:marker>
          <c:xVal>
            <c:numRef>
              <c:f>REvsREnoCO2!$Y$151:$Y$169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REvsREnoCO2!$Z$151:$Z$169</c:f>
              <c:numCache>
                <c:formatCode>0</c:formatCode>
                <c:ptCount val="19"/>
                <c:pt idx="0">
                  <c:v>75.116286705648946</c:v>
                </c:pt>
                <c:pt idx="1">
                  <c:v>78.935878779118354</c:v>
                </c:pt>
                <c:pt idx="2">
                  <c:v>82.975758070822991</c:v>
                </c:pt>
                <c:pt idx="3">
                  <c:v>87.35796983504143</c:v>
                </c:pt>
                <c:pt idx="4">
                  <c:v>90.819251672057476</c:v>
                </c:pt>
                <c:pt idx="5">
                  <c:v>93.654761203942954</c:v>
                </c:pt>
                <c:pt idx="6">
                  <c:v>95.445258948988794</c:v>
                </c:pt>
                <c:pt idx="7">
                  <c:v>98.692420174596791</c:v>
                </c:pt>
                <c:pt idx="8">
                  <c:v>101.42640731153138</c:v>
                </c:pt>
                <c:pt idx="9">
                  <c:v>102.50925373180037</c:v>
                </c:pt>
                <c:pt idx="10">
                  <c:v>103.90844929585721</c:v>
                </c:pt>
                <c:pt idx="11">
                  <c:v>105.98486560000401</c:v>
                </c:pt>
                <c:pt idx="12">
                  <c:v>108.01443519151849</c:v>
                </c:pt>
                <c:pt idx="13">
                  <c:v>109.1082567481219</c:v>
                </c:pt>
                <c:pt idx="14">
                  <c:v>110.291962321884</c:v>
                </c:pt>
                <c:pt idx="15">
                  <c:v>111.74712852019894</c:v>
                </c:pt>
                <c:pt idx="16">
                  <c:v>112.80284297131514</c:v>
                </c:pt>
                <c:pt idx="17">
                  <c:v>113.73545681708036</c:v>
                </c:pt>
                <c:pt idx="18">
                  <c:v>114.01587639356417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REvsREnoCO2!$AA$147</c:f>
              <c:strCache>
                <c:ptCount val="1"/>
                <c:pt idx="0">
                  <c:v>RE no CO2 price</c:v>
                </c:pt>
              </c:strCache>
            </c:strRef>
          </c:tx>
          <c:marker>
            <c:symbol val="none"/>
          </c:marker>
          <c:xVal>
            <c:numRef>
              <c:f>REvsREnoCO2!$Y$151:$Y$169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REvsREnoCO2!$AA$151:$AA$169</c:f>
              <c:numCache>
                <c:formatCode>0</c:formatCode>
                <c:ptCount val="19"/>
                <c:pt idx="0">
                  <c:v>74.922875707064975</c:v>
                </c:pt>
                <c:pt idx="1">
                  <c:v>78.919836417188705</c:v>
                </c:pt>
                <c:pt idx="2">
                  <c:v>82.969133159712584</c:v>
                </c:pt>
                <c:pt idx="3">
                  <c:v>87.369380852690696</c:v>
                </c:pt>
                <c:pt idx="4">
                  <c:v>90.880656123343002</c:v>
                </c:pt>
                <c:pt idx="5">
                  <c:v>93.612526359562082</c:v>
                </c:pt>
                <c:pt idx="6">
                  <c:v>95.478697066657986</c:v>
                </c:pt>
                <c:pt idx="7">
                  <c:v>97.914442862582817</c:v>
                </c:pt>
                <c:pt idx="8">
                  <c:v>101.31851445097044</c:v>
                </c:pt>
                <c:pt idx="9">
                  <c:v>104.14439652679586</c:v>
                </c:pt>
                <c:pt idx="10">
                  <c:v>106.68612802355615</c:v>
                </c:pt>
                <c:pt idx="11">
                  <c:v>108.70734082968774</c:v>
                </c:pt>
                <c:pt idx="12">
                  <c:v>110.6602593683356</c:v>
                </c:pt>
                <c:pt idx="13">
                  <c:v>111.67740768065863</c:v>
                </c:pt>
                <c:pt idx="14">
                  <c:v>113.23464137079304</c:v>
                </c:pt>
                <c:pt idx="15">
                  <c:v>114.97232925493897</c:v>
                </c:pt>
                <c:pt idx="16">
                  <c:v>116.66002843440356</c:v>
                </c:pt>
                <c:pt idx="17">
                  <c:v>117.7637216895517</c:v>
                </c:pt>
                <c:pt idx="18">
                  <c:v>117.79947090503008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33408"/>
        <c:axId val="64834944"/>
      </c:scatterChart>
      <c:valAx>
        <c:axId val="64833408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64834944"/>
        <c:crosses val="autoZero"/>
        <c:crossBetween val="midCat"/>
      </c:valAx>
      <c:valAx>
        <c:axId val="64834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4833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2194378827646539"/>
          <c:y val="0.59220873432487608"/>
          <c:w val="0.4613895450568679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REvsREnoCO2!$C$149:$C$191</c:f>
              <c:numCache>
                <c:formatCode>0.00</c:formatCode>
                <c:ptCount val="43"/>
                <c:pt idx="0" formatCode="0.0">
                  <c:v>0.23304211283451523</c:v>
                </c:pt>
                <c:pt idx="1">
                  <c:v>0.33665511915412116</c:v>
                </c:pt>
                <c:pt idx="2">
                  <c:v>0.51392206888086078</c:v>
                </c:pt>
                <c:pt idx="3">
                  <c:v>0.96670000416502122</c:v>
                </c:pt>
                <c:pt idx="4">
                  <c:v>1.9953466673112275</c:v>
                </c:pt>
                <c:pt idx="5">
                  <c:v>2.8461855873818318</c:v>
                </c:pt>
                <c:pt idx="6">
                  <c:v>3.6536788404495613</c:v>
                </c:pt>
                <c:pt idx="7">
                  <c:v>4.4769922520576388</c:v>
                </c:pt>
                <c:pt idx="8">
                  <c:v>5.2050091620582357</c:v>
                </c:pt>
                <c:pt idx="9">
                  <c:v>5.9519338580003396</c:v>
                </c:pt>
                <c:pt idx="10">
                  <c:v>6.6282385559749333</c:v>
                </c:pt>
                <c:pt idx="11">
                  <c:v>7.2881676681794376</c:v>
                </c:pt>
                <c:pt idx="12">
                  <c:v>8.0744026323137508</c:v>
                </c:pt>
                <c:pt idx="13">
                  <c:v>9.7664384166567935</c:v>
                </c:pt>
                <c:pt idx="14">
                  <c:v>11.093961846682369</c:v>
                </c:pt>
                <c:pt idx="15">
                  <c:v>13.199522811817713</c:v>
                </c:pt>
                <c:pt idx="16">
                  <c:v>14.827592820531954</c:v>
                </c:pt>
                <c:pt idx="17">
                  <c:v>16.302808431497638</c:v>
                </c:pt>
                <c:pt idx="18">
                  <c:v>17.649447837654517</c:v>
                </c:pt>
                <c:pt idx="19">
                  <c:v>19.231767414858222</c:v>
                </c:pt>
                <c:pt idx="20">
                  <c:v>20.749238915542392</c:v>
                </c:pt>
                <c:pt idx="22">
                  <c:v>0.23284826427925367</c:v>
                </c:pt>
                <c:pt idx="23">
                  <c:v>0.33385955746869878</c:v>
                </c:pt>
                <c:pt idx="24">
                  <c:v>0.50532605927092289</c:v>
                </c:pt>
                <c:pt idx="25">
                  <c:v>0.96761830071818222</c:v>
                </c:pt>
                <c:pt idx="26">
                  <c:v>1.9982509651579654</c:v>
                </c:pt>
                <c:pt idx="27">
                  <c:v>2.8444261852044419</c:v>
                </c:pt>
                <c:pt idx="28">
                  <c:v>3.6452694814121642</c:v>
                </c:pt>
                <c:pt idx="29">
                  <c:v>4.455364958436431</c:v>
                </c:pt>
                <c:pt idx="30">
                  <c:v>5.1707973743695002</c:v>
                </c:pt>
                <c:pt idx="31">
                  <c:v>5.9469001374069812</c:v>
                </c:pt>
                <c:pt idx="32">
                  <c:v>6.6489453284039293</c:v>
                </c:pt>
                <c:pt idx="33">
                  <c:v>7.1427987258480616</c:v>
                </c:pt>
                <c:pt idx="34">
                  <c:v>7.834631335237928</c:v>
                </c:pt>
                <c:pt idx="35">
                  <c:v>8.8845655338200178</c:v>
                </c:pt>
                <c:pt idx="36">
                  <c:v>10.099064474904155</c:v>
                </c:pt>
                <c:pt idx="37">
                  <c:v>12.056922428860114</c:v>
                </c:pt>
                <c:pt idx="38">
                  <c:v>13.418792175667889</c:v>
                </c:pt>
                <c:pt idx="39">
                  <c:v>14.623128906777628</c:v>
                </c:pt>
                <c:pt idx="40">
                  <c:v>15.958235586793199</c:v>
                </c:pt>
                <c:pt idx="41">
                  <c:v>17.417373603533882</c:v>
                </c:pt>
                <c:pt idx="42">
                  <c:v>18.836687150127791</c:v>
                </c:pt>
              </c:numCache>
            </c:numRef>
          </c:val>
        </c:ser>
        <c:ser>
          <c:idx val="1"/>
          <c:order val="1"/>
          <c:tx>
            <c:strRef>
              <c:f>REvsREnoCO2!$D$147</c:f>
              <c:strCache>
                <c:ptCount val="1"/>
                <c:pt idx="0">
                  <c:v>Annualized Domestic TnD costs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REvsREnoCO2!$D$149:$D$191</c:f>
              <c:numCache>
                <c:formatCode>0.0</c:formatCode>
                <c:ptCount val="43"/>
                <c:pt idx="0">
                  <c:v>1.5590522945728729E-2</c:v>
                </c:pt>
                <c:pt idx="1">
                  <c:v>0.10480174060575448</c:v>
                </c:pt>
                <c:pt idx="2">
                  <c:v>0.30101484611337226</c:v>
                </c:pt>
                <c:pt idx="3">
                  <c:v>0.73540893443536837</c:v>
                </c:pt>
                <c:pt idx="4">
                  <c:v>1.1449766527937506</c:v>
                </c:pt>
                <c:pt idx="5">
                  <c:v>1.6254370359150976</c:v>
                </c:pt>
                <c:pt idx="6">
                  <c:v>2.1677817515469613</c:v>
                </c:pt>
                <c:pt idx="7">
                  <c:v>2.771530028433868</c:v>
                </c:pt>
                <c:pt idx="8">
                  <c:v>3.3657623401373047</c:v>
                </c:pt>
                <c:pt idx="9">
                  <c:v>4.0260823522566422</c:v>
                </c:pt>
                <c:pt idx="10">
                  <c:v>4.6649279009794906</c:v>
                </c:pt>
                <c:pt idx="11">
                  <c:v>5.2055662734282384</c:v>
                </c:pt>
                <c:pt idx="12">
                  <c:v>5.7607925288821562</c:v>
                </c:pt>
                <c:pt idx="13">
                  <c:v>6.3682567356725048</c:v>
                </c:pt>
                <c:pt idx="14">
                  <c:v>7.0042955542611027</c:v>
                </c:pt>
                <c:pt idx="15">
                  <c:v>7.4834865241595878</c:v>
                </c:pt>
                <c:pt idx="16">
                  <c:v>7.9765870419928593</c:v>
                </c:pt>
                <c:pt idx="17">
                  <c:v>8.4228417902407813</c:v>
                </c:pt>
                <c:pt idx="18">
                  <c:v>8.7330693451906978</c:v>
                </c:pt>
                <c:pt idx="19">
                  <c:v>9.0125324702323706</c:v>
                </c:pt>
                <c:pt idx="20">
                  <c:v>9.3041761474739992</c:v>
                </c:pt>
                <c:pt idx="22" formatCode="0.00">
                  <c:v>1.5590522945728729E-2</c:v>
                </c:pt>
                <c:pt idx="23" formatCode="0.00">
                  <c:v>0.11413934609870233</c:v>
                </c:pt>
                <c:pt idx="24" formatCode="0.00">
                  <c:v>0.3271169170054517</c:v>
                </c:pt>
                <c:pt idx="25" formatCode="0.00">
                  <c:v>0.72050634977399342</c:v>
                </c:pt>
                <c:pt idx="26" formatCode="0.00">
                  <c:v>1.1305902225958682</c:v>
                </c:pt>
                <c:pt idx="27" formatCode="0.00">
                  <c:v>1.6111022070079828</c:v>
                </c:pt>
                <c:pt idx="28" formatCode="0.00">
                  <c:v>2.1570670037829429</c:v>
                </c:pt>
                <c:pt idx="29" formatCode="0.00">
                  <c:v>2.7649429714857634</c:v>
                </c:pt>
                <c:pt idx="30" formatCode="0.00">
                  <c:v>3.3665407243797212</c:v>
                </c:pt>
                <c:pt idx="31" formatCode="0.00">
                  <c:v>4.0111475178602403</c:v>
                </c:pt>
                <c:pt idx="32" formatCode="0.00">
                  <c:v>4.6505896606866459</c:v>
                </c:pt>
                <c:pt idx="33" formatCode="0.00">
                  <c:v>5.2754875041027329</c:v>
                </c:pt>
                <c:pt idx="34" formatCode="0.00">
                  <c:v>5.8897551444223426</c:v>
                </c:pt>
                <c:pt idx="35" formatCode="0.00">
                  <c:v>6.3958393610476554</c:v>
                </c:pt>
                <c:pt idx="36" formatCode="0.00">
                  <c:v>6.9817827257166147</c:v>
                </c:pt>
                <c:pt idx="37" formatCode="0.00">
                  <c:v>7.4572877065580556</c:v>
                </c:pt>
                <c:pt idx="38" formatCode="0.00">
                  <c:v>7.9410716422173699</c:v>
                </c:pt>
                <c:pt idx="39" formatCode="0.00">
                  <c:v>8.5198023095530004</c:v>
                </c:pt>
                <c:pt idx="40" formatCode="0.00">
                  <c:v>8.8812662171179078</c:v>
                </c:pt>
                <c:pt idx="41" formatCode="0.00">
                  <c:v>9.1436160131629247</c:v>
                </c:pt>
                <c:pt idx="42" formatCode="0.00">
                  <c:v>9.4594214749627952</c:v>
                </c:pt>
              </c:numCache>
            </c:numRef>
          </c:val>
        </c:ser>
        <c:ser>
          <c:idx val="2"/>
          <c:order val="2"/>
          <c:tx>
            <c:strRef>
              <c:f>REvsREnoCO2!$E$147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REvsREnoCO2!$E$149:$E$191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2.2229361959764833E-2</c:v>
                </c:pt>
                <c:pt idx="6">
                  <c:v>4.0309744259905196E-2</c:v>
                </c:pt>
                <c:pt idx="7">
                  <c:v>4.4358781647065797E-2</c:v>
                </c:pt>
                <c:pt idx="8">
                  <c:v>4.8652631756683794E-2</c:v>
                </c:pt>
                <c:pt idx="9">
                  <c:v>5.3169288950785494E-2</c:v>
                </c:pt>
                <c:pt idx="10">
                  <c:v>5.7126636179722357E-2</c:v>
                </c:pt>
                <c:pt idx="11">
                  <c:v>5.9052129502421002E-2</c:v>
                </c:pt>
                <c:pt idx="12">
                  <c:v>6.399056142435193E-2</c:v>
                </c:pt>
                <c:pt idx="13">
                  <c:v>7.3515335060634596E-2</c:v>
                </c:pt>
                <c:pt idx="14">
                  <c:v>7.8713250130338724E-2</c:v>
                </c:pt>
                <c:pt idx="15">
                  <c:v>8.4218327230092413E-2</c:v>
                </c:pt>
                <c:pt idx="16">
                  <c:v>9.0554117163353209E-2</c:v>
                </c:pt>
                <c:pt idx="17">
                  <c:v>9.6143549208672741E-2</c:v>
                </c:pt>
                <c:pt idx="18">
                  <c:v>0.10188151931031472</c:v>
                </c:pt>
                <c:pt idx="19">
                  <c:v>0.10562889607691919</c:v>
                </c:pt>
                <c:pt idx="20">
                  <c:v>0.11706265880742023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2.2227528156600361E-2</c:v>
                </c:pt>
                <c:pt idx="28">
                  <c:v>4.0268483688704504E-2</c:v>
                </c:pt>
                <c:pt idx="29">
                  <c:v>4.5771726985293713E-2</c:v>
                </c:pt>
                <c:pt idx="30">
                  <c:v>4.784667526589706E-2</c:v>
                </c:pt>
                <c:pt idx="31">
                  <c:v>4.8726900784845019E-2</c:v>
                </c:pt>
                <c:pt idx="32">
                  <c:v>5.7374199606926461E-2</c:v>
                </c:pt>
                <c:pt idx="33">
                  <c:v>6.2732572453522151E-2</c:v>
                </c:pt>
                <c:pt idx="34">
                  <c:v>7.0984686693659219E-2</c:v>
                </c:pt>
                <c:pt idx="35">
                  <c:v>9.2482361190798557E-2</c:v>
                </c:pt>
                <c:pt idx="36">
                  <c:v>0.10084175291605744</c:v>
                </c:pt>
                <c:pt idx="37">
                  <c:v>0.1062313004164492</c:v>
                </c:pt>
                <c:pt idx="38">
                  <c:v>0.11388559482496746</c:v>
                </c:pt>
                <c:pt idx="39">
                  <c:v>0.12755751431771015</c:v>
                </c:pt>
                <c:pt idx="40">
                  <c:v>0.13327531258454292</c:v>
                </c:pt>
                <c:pt idx="41">
                  <c:v>0.13872537558936232</c:v>
                </c:pt>
                <c:pt idx="42">
                  <c:v>0.14343274831256944</c:v>
                </c:pt>
              </c:numCache>
            </c:numRef>
          </c:val>
        </c:ser>
        <c:ser>
          <c:idx val="3"/>
          <c:order val="3"/>
          <c:tx>
            <c:strRef>
              <c:f>REvsREnoCO2!$F$147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REvsREnoCO2!$F$149:$F$191</c:f>
              <c:numCache>
                <c:formatCode>0.00</c:formatCode>
                <c:ptCount val="43"/>
                <c:pt idx="0">
                  <c:v>11.82579692</c:v>
                </c:pt>
                <c:pt idx="1">
                  <c:v>12.817321099999997</c:v>
                </c:pt>
                <c:pt idx="2">
                  <c:v>13.988654339999997</c:v>
                </c:pt>
                <c:pt idx="3">
                  <c:v>15.15507614</c:v>
                </c:pt>
                <c:pt idx="4">
                  <c:v>15.725907891999997</c:v>
                </c:pt>
                <c:pt idx="5">
                  <c:v>16.808003381999999</c:v>
                </c:pt>
                <c:pt idx="6">
                  <c:v>17.746581290000002</c:v>
                </c:pt>
                <c:pt idx="7">
                  <c:v>18.61336726</c:v>
                </c:pt>
                <c:pt idx="8">
                  <c:v>19.387699049999998</c:v>
                </c:pt>
                <c:pt idx="9">
                  <c:v>20.788427420000005</c:v>
                </c:pt>
                <c:pt idx="10">
                  <c:v>22.099312390000005</c:v>
                </c:pt>
                <c:pt idx="11">
                  <c:v>22.796114430000003</c:v>
                </c:pt>
                <c:pt idx="12">
                  <c:v>23.463903849999994</c:v>
                </c:pt>
                <c:pt idx="13">
                  <c:v>23.387754049999998</c:v>
                </c:pt>
                <c:pt idx="14">
                  <c:v>23.63565285</c:v>
                </c:pt>
                <c:pt idx="15">
                  <c:v>23.447105629999996</c:v>
                </c:pt>
                <c:pt idx="16">
                  <c:v>23.654191620000002</c:v>
                </c:pt>
                <c:pt idx="17">
                  <c:v>24.217860220000006</c:v>
                </c:pt>
                <c:pt idx="18">
                  <c:v>24.899613760000001</c:v>
                </c:pt>
                <c:pt idx="19">
                  <c:v>25.411837079999998</c:v>
                </c:pt>
                <c:pt idx="20">
                  <c:v>25.716259948000001</c:v>
                </c:pt>
                <c:pt idx="22">
                  <c:v>11.82628706</c:v>
                </c:pt>
                <c:pt idx="23">
                  <c:v>12.796022400000002</c:v>
                </c:pt>
                <c:pt idx="24">
                  <c:v>13.915598399999999</c:v>
                </c:pt>
                <c:pt idx="25">
                  <c:v>15.16339638</c:v>
                </c:pt>
                <c:pt idx="26">
                  <c:v>15.735927511999998</c:v>
                </c:pt>
                <c:pt idx="27">
                  <c:v>16.837714582</c:v>
                </c:pt>
                <c:pt idx="28">
                  <c:v>17.794413310000003</c:v>
                </c:pt>
                <c:pt idx="29">
                  <c:v>18.625881170000003</c:v>
                </c:pt>
                <c:pt idx="30">
                  <c:v>19.43158773</c:v>
                </c:pt>
                <c:pt idx="31">
                  <c:v>20.514990419999997</c:v>
                </c:pt>
                <c:pt idx="32">
                  <c:v>22.017011609999997</c:v>
                </c:pt>
                <c:pt idx="33">
                  <c:v>23.511791589999998</c:v>
                </c:pt>
                <c:pt idx="34">
                  <c:v>24.684371710000001</c:v>
                </c:pt>
                <c:pt idx="35">
                  <c:v>25.346424189999997</c:v>
                </c:pt>
                <c:pt idx="36">
                  <c:v>25.723479709999996</c:v>
                </c:pt>
                <c:pt idx="37">
                  <c:v>25.652686330000002</c:v>
                </c:pt>
                <c:pt idx="38">
                  <c:v>26.34539942</c:v>
                </c:pt>
                <c:pt idx="39">
                  <c:v>27.156331619999996</c:v>
                </c:pt>
                <c:pt idx="40">
                  <c:v>28.160502149999999</c:v>
                </c:pt>
                <c:pt idx="41">
                  <c:v>28.922895029999999</c:v>
                </c:pt>
                <c:pt idx="42">
                  <c:v>29.140072019999995</c:v>
                </c:pt>
              </c:numCache>
            </c:numRef>
          </c:val>
        </c:ser>
        <c:ser>
          <c:idx val="4"/>
          <c:order val="4"/>
          <c:tx>
            <c:strRef>
              <c:f>REvsREnoCO2!$G$147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REvsREnoCO2!$G$149:$G$191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5"/>
          <c:order val="5"/>
          <c:tx>
            <c:strRef>
              <c:f>REvsREnoCO2!$H$147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REvsREnoCO2!$H$149:$H$191</c:f>
              <c:numCache>
                <c:formatCode>0.00</c:formatCode>
                <c:ptCount val="43"/>
                <c:pt idx="0">
                  <c:v>7.5681178667663369</c:v>
                </c:pt>
                <c:pt idx="1">
                  <c:v>7.7876643718620597</c:v>
                </c:pt>
                <c:pt idx="2">
                  <c:v>7.9403635137671147</c:v>
                </c:pt>
                <c:pt idx="3">
                  <c:v>8.062033237191125</c:v>
                </c:pt>
                <c:pt idx="4">
                  <c:v>8.2011715616503391</c:v>
                </c:pt>
                <c:pt idx="5">
                  <c:v>8.3881907357261394</c:v>
                </c:pt>
                <c:pt idx="6">
                  <c:v>8.4698543334085468</c:v>
                </c:pt>
                <c:pt idx="7">
                  <c:v>8.559587906102184</c:v>
                </c:pt>
                <c:pt idx="8">
                  <c:v>8.632650977934258</c:v>
                </c:pt>
                <c:pt idx="9">
                  <c:v>8.7350763710848351</c:v>
                </c:pt>
                <c:pt idx="10">
                  <c:v>8.8104691521654477</c:v>
                </c:pt>
                <c:pt idx="11">
                  <c:v>8.9355936805698537</c:v>
                </c:pt>
                <c:pt idx="12">
                  <c:v>9.0634243862823975</c:v>
                </c:pt>
                <c:pt idx="13">
                  <c:v>9.4342355972600949</c:v>
                </c:pt>
                <c:pt idx="14">
                  <c:v>9.742026174996397</c:v>
                </c:pt>
                <c:pt idx="15">
                  <c:v>9.734249731083084</c:v>
                </c:pt>
                <c:pt idx="16">
                  <c:v>9.9040652575079378</c:v>
                </c:pt>
                <c:pt idx="17">
                  <c:v>10.030897389420215</c:v>
                </c:pt>
                <c:pt idx="18">
                  <c:v>10.115103065385968</c:v>
                </c:pt>
                <c:pt idx="19">
                  <c:v>10.218938278113354</c:v>
                </c:pt>
                <c:pt idx="20">
                  <c:v>9.9634733535717981</c:v>
                </c:pt>
                <c:pt idx="22">
                  <c:v>7.568063513042012</c:v>
                </c:pt>
                <c:pt idx="23">
                  <c:v>7.7874364361097355</c:v>
                </c:pt>
                <c:pt idx="24">
                  <c:v>7.9373517782665735</c:v>
                </c:pt>
                <c:pt idx="25">
                  <c:v>8.0626328820722062</c:v>
                </c:pt>
                <c:pt idx="26">
                  <c:v>8.2004581501568179</c:v>
                </c:pt>
                <c:pt idx="27">
                  <c:v>8.3763537668537129</c:v>
                </c:pt>
                <c:pt idx="28">
                  <c:v>8.4582600977875622</c:v>
                </c:pt>
                <c:pt idx="29">
                  <c:v>8.557750305746227</c:v>
                </c:pt>
                <c:pt idx="30">
                  <c:v>8.6311419463093841</c:v>
                </c:pt>
                <c:pt idx="31">
                  <c:v>8.7171761906346212</c:v>
                </c:pt>
                <c:pt idx="32">
                  <c:v>8.8098307346318183</c:v>
                </c:pt>
                <c:pt idx="33">
                  <c:v>8.8614817579195844</c:v>
                </c:pt>
                <c:pt idx="34">
                  <c:v>8.9397091549265237</c:v>
                </c:pt>
                <c:pt idx="35">
                  <c:v>9.1108317111566066</c:v>
                </c:pt>
                <c:pt idx="36">
                  <c:v>9.4074381157639007</c:v>
                </c:pt>
                <c:pt idx="37">
                  <c:v>9.3924786138984455</c:v>
                </c:pt>
                <c:pt idx="38">
                  <c:v>9.5158117922849232</c:v>
                </c:pt>
                <c:pt idx="39">
                  <c:v>9.6484185763246746</c:v>
                </c:pt>
                <c:pt idx="40">
                  <c:v>9.7171663941039998</c:v>
                </c:pt>
                <c:pt idx="41">
                  <c:v>9.7986015138970135</c:v>
                </c:pt>
                <c:pt idx="42">
                  <c:v>9.5513355863109304</c:v>
                </c:pt>
              </c:numCache>
            </c:numRef>
          </c:val>
        </c:ser>
        <c:ser>
          <c:idx val="6"/>
          <c:order val="6"/>
          <c:tx>
            <c:strRef>
              <c:f>REvsREnoCO2!$I$147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multiLvlStrRef>
              <c:f>REvsREnoCO2!$A$149:$B$191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REvsREnoCO2!$I$149:$I$191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-1.4822297186276501E-5</c:v>
                </c:pt>
                <c:pt idx="5">
                  <c:v>-2.0997819321956464E-3</c:v>
                </c:pt>
                <c:pt idx="6">
                  <c:v>-4.6130883766268369E-3</c:v>
                </c:pt>
                <c:pt idx="7">
                  <c:v>-5.8253685868578939E-4</c:v>
                </c:pt>
                <c:pt idx="8">
                  <c:v>-4.6943784915550449E-3</c:v>
                </c:pt>
                <c:pt idx="9">
                  <c:v>-3.9758754813427862E-3</c:v>
                </c:pt>
                <c:pt idx="10">
                  <c:v>-3.14021351875984E-2</c:v>
                </c:pt>
                <c:pt idx="11">
                  <c:v>-0.13444705154159906</c:v>
                </c:pt>
                <c:pt idx="12">
                  <c:v>-0.24167420221280975</c:v>
                </c:pt>
                <c:pt idx="13">
                  <c:v>-0.44800701835861456</c:v>
                </c:pt>
                <c:pt idx="14">
                  <c:v>-0.49280772019447516</c:v>
                </c:pt>
                <c:pt idx="15">
                  <c:v>-0.54056487591908942</c:v>
                </c:pt>
                <c:pt idx="16">
                  <c:v>-0.60801938533228794</c:v>
                </c:pt>
                <c:pt idx="17">
                  <c:v>-0.68054146443161567</c:v>
                </c:pt>
                <c:pt idx="18">
                  <c:v>-0.72672375227075181</c:v>
                </c:pt>
                <c:pt idx="19">
                  <c:v>-0.79731223519499539</c:v>
                </c:pt>
                <c:pt idx="20">
                  <c:v>-0.87543717891551864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863616"/>
        <c:axId val="64881792"/>
      </c:barChart>
      <c:catAx>
        <c:axId val="648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4881792"/>
        <c:crosses val="autoZero"/>
        <c:auto val="1"/>
        <c:lblAlgn val="ctr"/>
        <c:lblOffset val="100"/>
        <c:noMultiLvlLbl val="0"/>
      </c:catAx>
      <c:valAx>
        <c:axId val="6488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4863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REvsREnoCO2!$C$147</c:f>
              <c:strCache>
                <c:ptCount val="1"/>
                <c:pt idx="0">
                  <c:v> Annualized Inv.: Generation 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REvsREnoCO2!$C$195:$C$213</c:f>
              <c:numCache>
                <c:formatCode>0.00</c:formatCode>
                <c:ptCount val="19"/>
                <c:pt idx="0">
                  <c:v>-8.5960096099378935E-3</c:v>
                </c:pt>
                <c:pt idx="1">
                  <c:v>9.1829655316100212E-4</c:v>
                </c:pt>
                <c:pt idx="2">
                  <c:v>2.9042978467379577E-3</c:v>
                </c:pt>
                <c:pt idx="3">
                  <c:v>-1.7594021773899016E-3</c:v>
                </c:pt>
                <c:pt idx="4">
                  <c:v>-8.4093590373970351E-3</c:v>
                </c:pt>
                <c:pt idx="5">
                  <c:v>-2.1627293621207855E-2</c:v>
                </c:pt>
                <c:pt idx="6">
                  <c:v>-3.4211787688735562E-2</c:v>
                </c:pt>
                <c:pt idx="7">
                  <c:v>-5.0337205933583817E-3</c:v>
                </c:pt>
                <c:pt idx="8">
                  <c:v>2.070677242899599E-2</c:v>
                </c:pt>
                <c:pt idx="9">
                  <c:v>-0.14536894233137598</c:v>
                </c:pt>
                <c:pt idx="10">
                  <c:v>-0.23977129707582279</c:v>
                </c:pt>
                <c:pt idx="11">
                  <c:v>-0.88187288283677567</c:v>
                </c:pt>
                <c:pt idx="12">
                  <c:v>-0.99489737177821347</c:v>
                </c:pt>
                <c:pt idx="13">
                  <c:v>-1.1426003829575997</c:v>
                </c:pt>
                <c:pt idx="14">
                  <c:v>-1.4088006448640655</c:v>
                </c:pt>
                <c:pt idx="15">
                  <c:v>-1.6796795247200098</c:v>
                </c:pt>
                <c:pt idx="16">
                  <c:v>-1.6912122508613177</c:v>
                </c:pt>
                <c:pt idx="17">
                  <c:v>-1.8143938113243401</c:v>
                </c:pt>
                <c:pt idx="18">
                  <c:v>-1.9125517654146016</c:v>
                </c:pt>
              </c:numCache>
            </c:numRef>
          </c:val>
        </c:ser>
        <c:ser>
          <c:idx val="1"/>
          <c:order val="1"/>
          <c:tx>
            <c:strRef>
              <c:f>REvsREnoCO2!$D$147</c:f>
              <c:strCache>
                <c:ptCount val="1"/>
                <c:pt idx="0">
                  <c:v>Annualized Domestic TnD costs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REvsREnoCO2!$D$195:$D$213</c:f>
              <c:numCache>
                <c:formatCode>0.00</c:formatCode>
                <c:ptCount val="19"/>
                <c:pt idx="0">
                  <c:v>2.6102070892079443E-2</c:v>
                </c:pt>
                <c:pt idx="1">
                  <c:v>-1.4902584661374951E-2</c:v>
                </c:pt>
                <c:pt idx="2">
                  <c:v>-1.4386430197882438E-2</c:v>
                </c:pt>
                <c:pt idx="3">
                  <c:v>-1.4334828907114794E-2</c:v>
                </c:pt>
                <c:pt idx="4">
                  <c:v>-1.0714747764018373E-2</c:v>
                </c:pt>
                <c:pt idx="5">
                  <c:v>-6.5870569481045749E-3</c:v>
                </c:pt>
                <c:pt idx="6">
                  <c:v>7.7838424241649662E-4</c:v>
                </c:pt>
                <c:pt idx="7">
                  <c:v>-1.4934834396401975E-2</c:v>
                </c:pt>
                <c:pt idx="8">
                  <c:v>-1.4338240292844695E-2</c:v>
                </c:pt>
                <c:pt idx="9">
                  <c:v>6.9921230674494517E-2</c:v>
                </c:pt>
                <c:pt idx="10">
                  <c:v>0.1289626155401864</c:v>
                </c:pt>
                <c:pt idx="11">
                  <c:v>2.7582625375150549E-2</c:v>
                </c:pt>
                <c:pt idx="12">
                  <c:v>-2.2512828544487995E-2</c:v>
                </c:pt>
                <c:pt idx="13">
                  <c:v>-2.6198817601532198E-2</c:v>
                </c:pt>
                <c:pt idx="14">
                  <c:v>-3.5515399775489342E-2</c:v>
                </c:pt>
                <c:pt idx="15">
                  <c:v>9.6960519312219162E-2</c:v>
                </c:pt>
                <c:pt idx="16">
                  <c:v>0.14819687192720998</c:v>
                </c:pt>
                <c:pt idx="17">
                  <c:v>0.13108354293055413</c:v>
                </c:pt>
                <c:pt idx="18">
                  <c:v>0.15524532748879594</c:v>
                </c:pt>
              </c:numCache>
            </c:numRef>
          </c:val>
        </c:ser>
        <c:ser>
          <c:idx val="2"/>
          <c:order val="2"/>
          <c:tx>
            <c:strRef>
              <c:f>REvsREnoCO2!$E$147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REvsREnoCO2!$E$195:$E$213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-1.8338031644721253E-6</c:v>
                </c:pt>
                <c:pt idx="4">
                  <c:v>-4.1260571200692209E-5</c:v>
                </c:pt>
                <c:pt idx="5">
                  <c:v>1.4129453382279167E-3</c:v>
                </c:pt>
                <c:pt idx="6">
                  <c:v>-8.059564907867342E-4</c:v>
                </c:pt>
                <c:pt idx="7">
                  <c:v>-4.4423881659404751E-3</c:v>
                </c:pt>
                <c:pt idx="8">
                  <c:v>2.4756342720410468E-4</c:v>
                </c:pt>
                <c:pt idx="9">
                  <c:v>3.6804429511011483E-3</c:v>
                </c:pt>
                <c:pt idx="10">
                  <c:v>6.9941252693072886E-3</c:v>
                </c:pt>
                <c:pt idx="11">
                  <c:v>1.8967026130163961E-2</c:v>
                </c:pt>
                <c:pt idx="12">
                  <c:v>2.2128502785718721E-2</c:v>
                </c:pt>
                <c:pt idx="13">
                  <c:v>2.2012973186356782E-2</c:v>
                </c:pt>
                <c:pt idx="14">
                  <c:v>2.3331477661614253E-2</c:v>
                </c:pt>
                <c:pt idx="15">
                  <c:v>3.1413965109037406E-2</c:v>
                </c:pt>
                <c:pt idx="16">
                  <c:v>3.1393793274228199E-2</c:v>
                </c:pt>
                <c:pt idx="17">
                  <c:v>3.3096479512443128E-2</c:v>
                </c:pt>
                <c:pt idx="18">
                  <c:v>2.6370089505149213E-2</c:v>
                </c:pt>
              </c:numCache>
            </c:numRef>
          </c:val>
        </c:ser>
        <c:ser>
          <c:idx val="3"/>
          <c:order val="3"/>
          <c:tx>
            <c:strRef>
              <c:f>REvsREnoCO2!$F$147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REvsREnoCO2!$F$195:$F$213</c:f>
              <c:numCache>
                <c:formatCode>0.00</c:formatCode>
                <c:ptCount val="19"/>
                <c:pt idx="0">
                  <c:v>-7.3055939999997932E-2</c:v>
                </c:pt>
                <c:pt idx="1">
                  <c:v>8.3202399999997567E-3</c:v>
                </c:pt>
                <c:pt idx="2">
                  <c:v>1.0019620000001339E-2</c:v>
                </c:pt>
                <c:pt idx="3">
                  <c:v>2.971120000000127E-2</c:v>
                </c:pt>
                <c:pt idx="4">
                  <c:v>4.7832020000001307E-2</c:v>
                </c:pt>
                <c:pt idx="5">
                  <c:v>1.2513910000002681E-2</c:v>
                </c:pt>
                <c:pt idx="6">
                  <c:v>4.3888680000002012E-2</c:v>
                </c:pt>
                <c:pt idx="7">
                  <c:v>-0.27343700000000837</c:v>
                </c:pt>
                <c:pt idx="8">
                  <c:v>-8.2300780000007734E-2</c:v>
                </c:pt>
                <c:pt idx="9">
                  <c:v>0.71567715999999493</c:v>
                </c:pt>
                <c:pt idx="10">
                  <c:v>1.2204678600000065</c:v>
                </c:pt>
                <c:pt idx="11">
                  <c:v>1.9586701399999988</c:v>
                </c:pt>
                <c:pt idx="12">
                  <c:v>2.0878268599999963</c:v>
                </c:pt>
                <c:pt idx="13">
                  <c:v>2.2055807000000058</c:v>
                </c:pt>
                <c:pt idx="14">
                  <c:v>2.6912077999999973</c:v>
                </c:pt>
                <c:pt idx="15">
                  <c:v>2.9384713999999903</c:v>
                </c:pt>
                <c:pt idx="16">
                  <c:v>3.2608883899999981</c:v>
                </c:pt>
                <c:pt idx="17">
                  <c:v>3.5110579500000014</c:v>
                </c:pt>
                <c:pt idx="18">
                  <c:v>3.4238120719999934</c:v>
                </c:pt>
              </c:numCache>
            </c:numRef>
          </c:val>
        </c:ser>
        <c:ser>
          <c:idx val="4"/>
          <c:order val="4"/>
          <c:tx>
            <c:strRef>
              <c:f>REvsREnoCO2!$G$147</c:f>
              <c:strCache>
                <c:ptCount val="1"/>
                <c:pt idx="0">
                  <c:v> Net Import Costs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REvsREnoCO2!$G$195:$G$213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REvsREnoCO2!$H$147</c:f>
              <c:strCache>
                <c:ptCount val="1"/>
                <c:pt idx="0">
                  <c:v> O&amp;M Costs (Gen)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REvsREnoCO2!$H$195:$H$213</c:f>
              <c:numCache>
                <c:formatCode>0.00</c:formatCode>
                <c:ptCount val="19"/>
                <c:pt idx="0">
                  <c:v>-3.011735500541235E-3</c:v>
                </c:pt>
                <c:pt idx="1">
                  <c:v>5.9964488108121827E-4</c:v>
                </c:pt>
                <c:pt idx="2">
                  <c:v>-7.1341149352122102E-4</c:v>
                </c:pt>
                <c:pt idx="3">
                  <c:v>-1.1836968872426468E-2</c:v>
                </c:pt>
                <c:pt idx="4">
                  <c:v>-1.1594235620984605E-2</c:v>
                </c:pt>
                <c:pt idx="5">
                  <c:v>-1.8376003559570364E-3</c:v>
                </c:pt>
                <c:pt idx="6">
                  <c:v>-1.5090316248738134E-3</c:v>
                </c:pt>
                <c:pt idx="7">
                  <c:v>-1.7900180450213909E-2</c:v>
                </c:pt>
                <c:pt idx="8">
                  <c:v>-6.3841753362936515E-4</c:v>
                </c:pt>
                <c:pt idx="9">
                  <c:v>-7.4111922650269335E-2</c:v>
                </c:pt>
                <c:pt idx="10">
                  <c:v>-0.12371523135587381</c:v>
                </c:pt>
                <c:pt idx="11">
                  <c:v>-0.32340388610348825</c:v>
                </c:pt>
                <c:pt idx="12">
                  <c:v>-0.33458805923249635</c:v>
                </c:pt>
                <c:pt idx="13">
                  <c:v>-0.34177111718463848</c:v>
                </c:pt>
                <c:pt idx="14">
                  <c:v>-0.38825346522301452</c:v>
                </c:pt>
                <c:pt idx="15">
                  <c:v>-0.3824788130955401</c:v>
                </c:pt>
                <c:pt idx="16">
                  <c:v>-0.3979366712819683</c:v>
                </c:pt>
                <c:pt idx="17">
                  <c:v>-0.4203367642163407</c:v>
                </c:pt>
                <c:pt idx="18">
                  <c:v>-0.4121377672608677</c:v>
                </c:pt>
              </c:numCache>
            </c:numRef>
          </c:val>
        </c:ser>
        <c:ser>
          <c:idx val="6"/>
          <c:order val="6"/>
          <c:tx>
            <c:strRef>
              <c:f>REvsREnoCO2!$I$147</c:f>
              <c:strCache>
                <c:ptCount val="1"/>
                <c:pt idx="0">
                  <c:v>CO2 finance</c:v>
                </c:pt>
              </c:strCache>
            </c:strRef>
          </c:tx>
          <c:invertIfNegative val="0"/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REvsREnoCO2!$I$195:$I$213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1.4822297186276501E-5</c:v>
                </c:pt>
                <c:pt idx="3">
                  <c:v>2.0997819321956464E-3</c:v>
                </c:pt>
                <c:pt idx="4">
                  <c:v>4.6130883766268369E-3</c:v>
                </c:pt>
                <c:pt idx="5">
                  <c:v>5.8253685868578939E-4</c:v>
                </c:pt>
                <c:pt idx="6">
                  <c:v>4.6943784915550449E-3</c:v>
                </c:pt>
                <c:pt idx="7">
                  <c:v>3.9758754813427862E-3</c:v>
                </c:pt>
                <c:pt idx="8">
                  <c:v>3.14021351875984E-2</c:v>
                </c:pt>
                <c:pt idx="9">
                  <c:v>0.13444705154159906</c:v>
                </c:pt>
                <c:pt idx="10">
                  <c:v>0.24167420221280975</c:v>
                </c:pt>
                <c:pt idx="11">
                  <c:v>0.44800701835861456</c:v>
                </c:pt>
                <c:pt idx="12">
                  <c:v>0.49280772019447516</c:v>
                </c:pt>
                <c:pt idx="13">
                  <c:v>0.54056487591908942</c:v>
                </c:pt>
                <c:pt idx="14">
                  <c:v>0.60801938533228794</c:v>
                </c:pt>
                <c:pt idx="15">
                  <c:v>0.68054146443161567</c:v>
                </c:pt>
                <c:pt idx="16">
                  <c:v>0.72672375227075181</c:v>
                </c:pt>
                <c:pt idx="17">
                  <c:v>0.79731223519499539</c:v>
                </c:pt>
                <c:pt idx="18">
                  <c:v>0.87543717891551864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24672"/>
        <c:axId val="65155840"/>
      </c:barChart>
      <c:lineChart>
        <c:grouping val="standard"/>
        <c:varyColors val="0"/>
        <c:ser>
          <c:idx val="7"/>
          <c:order val="7"/>
          <c:tx>
            <c:strRef>
              <c:f>REvsREnoCO2!$J$147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REvsREnoCO2!$A$195:$B$213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REvsREnoCO2!$J$195:$J$213</c:f>
              <c:numCache>
                <c:formatCode>0.00</c:formatCode>
                <c:ptCount val="19"/>
                <c:pt idx="0">
                  <c:v>-5.8561614218398006E-2</c:v>
                </c:pt>
                <c:pt idx="1">
                  <c:v>-5.0644032271378592E-3</c:v>
                </c:pt>
                <c:pt idx="2">
                  <c:v>-2.161101547475397E-3</c:v>
                </c:pt>
                <c:pt idx="3">
                  <c:v>3.8779481720965236E-3</c:v>
                </c:pt>
                <c:pt idx="4">
                  <c:v>2.1685505383025827E-2</c:v>
                </c:pt>
                <c:pt idx="5">
                  <c:v>-1.5542558728355971E-2</c:v>
                </c:pt>
                <c:pt idx="6">
                  <c:v>1.283466692957802E-2</c:v>
                </c:pt>
                <c:pt idx="7">
                  <c:v>-0.31177224812457638</c:v>
                </c:pt>
                <c:pt idx="8">
                  <c:v>-4.4920966782683536E-2</c:v>
                </c:pt>
                <c:pt idx="9">
                  <c:v>0.70424502018554591</c:v>
                </c:pt>
                <c:pt idx="10">
                  <c:v>1.2346122745906101</c:v>
                </c:pt>
                <c:pt idx="11">
                  <c:v>1.2479500409236621</c:v>
                </c:pt>
                <c:pt idx="12">
                  <c:v>1.2507648234250013</c:v>
                </c:pt>
                <c:pt idx="13">
                  <c:v>1.2575882313616802</c:v>
                </c:pt>
                <c:pt idx="14">
                  <c:v>1.489989153131333</c:v>
                </c:pt>
                <c:pt idx="15">
                  <c:v>1.6852290110373076</c:v>
                </c:pt>
                <c:pt idx="16">
                  <c:v>2.0780538853289059</c:v>
                </c:pt>
                <c:pt idx="17">
                  <c:v>2.2378196320973132</c:v>
                </c:pt>
                <c:pt idx="18">
                  <c:v>2.1561751352339797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24672"/>
        <c:axId val="65155840"/>
      </c:lineChart>
      <c:catAx>
        <c:axId val="6492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5155840"/>
        <c:crosses val="autoZero"/>
        <c:auto val="1"/>
        <c:lblAlgn val="ctr"/>
        <c:lblOffset val="100"/>
        <c:noMultiLvlLbl val="0"/>
      </c:catAx>
      <c:valAx>
        <c:axId val="6515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4924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REvsREnoCO2!$C$56:$C$98</c:f>
              <c:numCache>
                <c:formatCode>0</c:formatCode>
                <c:ptCount val="43"/>
                <c:pt idx="0">
                  <c:v>36.517020000000002</c:v>
                </c:pt>
                <c:pt idx="1">
                  <c:v>37.196020000000004</c:v>
                </c:pt>
                <c:pt idx="2">
                  <c:v>38.099020000000003</c:v>
                </c:pt>
                <c:pt idx="3">
                  <c:v>39.022020000000005</c:v>
                </c:pt>
                <c:pt idx="4">
                  <c:v>40.094020000000008</c:v>
                </c:pt>
                <c:pt idx="5">
                  <c:v>42.363020000000006</c:v>
                </c:pt>
                <c:pt idx="6">
                  <c:v>43.781060000000004</c:v>
                </c:pt>
                <c:pt idx="7">
                  <c:v>45.970060000000004</c:v>
                </c:pt>
                <c:pt idx="8">
                  <c:v>46.951950000000004</c:v>
                </c:pt>
                <c:pt idx="9">
                  <c:v>48.726780000000005</c:v>
                </c:pt>
                <c:pt idx="10">
                  <c:v>49.68383</c:v>
                </c:pt>
                <c:pt idx="11">
                  <c:v>49.68383</c:v>
                </c:pt>
                <c:pt idx="12">
                  <c:v>49.701910000000005</c:v>
                </c:pt>
                <c:pt idx="13">
                  <c:v>49.701910000000005</c:v>
                </c:pt>
                <c:pt idx="14">
                  <c:v>49.701910000000005</c:v>
                </c:pt>
                <c:pt idx="15">
                  <c:v>47.801910000000007</c:v>
                </c:pt>
                <c:pt idx="16">
                  <c:v>47.801910000000007</c:v>
                </c:pt>
                <c:pt idx="17">
                  <c:v>47.801910000000007</c:v>
                </c:pt>
                <c:pt idx="18">
                  <c:v>47.801910000000007</c:v>
                </c:pt>
                <c:pt idx="19">
                  <c:v>47.801910000000007</c:v>
                </c:pt>
                <c:pt idx="20">
                  <c:v>45.521869999999993</c:v>
                </c:pt>
                <c:pt idx="22">
                  <c:v>36.517020000000002</c:v>
                </c:pt>
                <c:pt idx="23">
                  <c:v>37.196020000000004</c:v>
                </c:pt>
                <c:pt idx="24">
                  <c:v>38.099020000000003</c:v>
                </c:pt>
                <c:pt idx="25">
                  <c:v>39.022020000000005</c:v>
                </c:pt>
                <c:pt idx="26">
                  <c:v>40.094020000000008</c:v>
                </c:pt>
                <c:pt idx="27">
                  <c:v>42.363020000000006</c:v>
                </c:pt>
                <c:pt idx="28">
                  <c:v>43.781060000000004</c:v>
                </c:pt>
                <c:pt idx="29">
                  <c:v>45.978420000000007</c:v>
                </c:pt>
                <c:pt idx="30">
                  <c:v>47.03472</c:v>
                </c:pt>
                <c:pt idx="31">
                  <c:v>49.014050000000005</c:v>
                </c:pt>
                <c:pt idx="32">
                  <c:v>50.236070000000005</c:v>
                </c:pt>
                <c:pt idx="33">
                  <c:v>51.268130000000006</c:v>
                </c:pt>
                <c:pt idx="34">
                  <c:v>52.25207000000001</c:v>
                </c:pt>
                <c:pt idx="35">
                  <c:v>53.924420000000005</c:v>
                </c:pt>
                <c:pt idx="36">
                  <c:v>53.924420000000005</c:v>
                </c:pt>
                <c:pt idx="37">
                  <c:v>52.024420000000006</c:v>
                </c:pt>
                <c:pt idx="38">
                  <c:v>52.024420000000006</c:v>
                </c:pt>
                <c:pt idx="39">
                  <c:v>52.024420000000006</c:v>
                </c:pt>
                <c:pt idx="40">
                  <c:v>52.024420000000006</c:v>
                </c:pt>
                <c:pt idx="41">
                  <c:v>52.024420000000006</c:v>
                </c:pt>
                <c:pt idx="42">
                  <c:v>49.74438</c:v>
                </c:pt>
              </c:numCache>
            </c:numRef>
          </c:val>
        </c:ser>
        <c:ser>
          <c:idx val="1"/>
          <c:order val="1"/>
          <c:tx>
            <c:strRef>
              <c:f>REvsREnoCO2!$D$55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REvsREnoCO2!$D$56:$D$98</c:f>
              <c:numCache>
                <c:formatCode>0</c:formatCode>
                <c:ptCount val="43"/>
                <c:pt idx="0">
                  <c:v>2.9129999999999998</c:v>
                </c:pt>
                <c:pt idx="1">
                  <c:v>2.9129999999999998</c:v>
                </c:pt>
                <c:pt idx="2">
                  <c:v>2.9729999999999999</c:v>
                </c:pt>
                <c:pt idx="3">
                  <c:v>2.9729999999999999</c:v>
                </c:pt>
                <c:pt idx="4">
                  <c:v>2.9729999999999999</c:v>
                </c:pt>
                <c:pt idx="5">
                  <c:v>2.9729999999999999</c:v>
                </c:pt>
                <c:pt idx="6">
                  <c:v>2.9729999999999999</c:v>
                </c:pt>
                <c:pt idx="7">
                  <c:v>2.9729999999999999</c:v>
                </c:pt>
                <c:pt idx="8">
                  <c:v>2.9729999999999999</c:v>
                </c:pt>
                <c:pt idx="9">
                  <c:v>2.9729999999999999</c:v>
                </c:pt>
                <c:pt idx="10">
                  <c:v>2.9729999999999999</c:v>
                </c:pt>
                <c:pt idx="11">
                  <c:v>2.9729999999999999</c:v>
                </c:pt>
                <c:pt idx="12">
                  <c:v>2.9729999999999999</c:v>
                </c:pt>
                <c:pt idx="13">
                  <c:v>2.9729999999999999</c:v>
                </c:pt>
                <c:pt idx="14">
                  <c:v>2.9729999999999999</c:v>
                </c:pt>
                <c:pt idx="15">
                  <c:v>2.782</c:v>
                </c:pt>
                <c:pt idx="16">
                  <c:v>2.44</c:v>
                </c:pt>
                <c:pt idx="17">
                  <c:v>2.44</c:v>
                </c:pt>
                <c:pt idx="18">
                  <c:v>2.44</c:v>
                </c:pt>
                <c:pt idx="19">
                  <c:v>2.44</c:v>
                </c:pt>
                <c:pt idx="20">
                  <c:v>2.44</c:v>
                </c:pt>
                <c:pt idx="22">
                  <c:v>2.9129999999999998</c:v>
                </c:pt>
                <c:pt idx="23">
                  <c:v>2.9129999999999998</c:v>
                </c:pt>
                <c:pt idx="24">
                  <c:v>2.9729999999999999</c:v>
                </c:pt>
                <c:pt idx="25">
                  <c:v>2.9729999999999999</c:v>
                </c:pt>
                <c:pt idx="26">
                  <c:v>2.9729999999999999</c:v>
                </c:pt>
                <c:pt idx="27">
                  <c:v>2.9729999999999999</c:v>
                </c:pt>
                <c:pt idx="28">
                  <c:v>2.9729999999999999</c:v>
                </c:pt>
                <c:pt idx="29">
                  <c:v>2.9729999999999999</c:v>
                </c:pt>
                <c:pt idx="30">
                  <c:v>2.9729999999999999</c:v>
                </c:pt>
                <c:pt idx="31">
                  <c:v>2.9729999999999999</c:v>
                </c:pt>
                <c:pt idx="32">
                  <c:v>2.9729999999999999</c:v>
                </c:pt>
                <c:pt idx="33">
                  <c:v>2.9729999999999999</c:v>
                </c:pt>
                <c:pt idx="34">
                  <c:v>2.9729999999999999</c:v>
                </c:pt>
                <c:pt idx="35">
                  <c:v>2.9729999999999999</c:v>
                </c:pt>
                <c:pt idx="36">
                  <c:v>2.9729999999999999</c:v>
                </c:pt>
                <c:pt idx="37">
                  <c:v>2.782</c:v>
                </c:pt>
                <c:pt idx="38">
                  <c:v>2.44</c:v>
                </c:pt>
                <c:pt idx="39">
                  <c:v>2.44</c:v>
                </c:pt>
                <c:pt idx="40">
                  <c:v>2.44</c:v>
                </c:pt>
                <c:pt idx="41">
                  <c:v>2.44</c:v>
                </c:pt>
                <c:pt idx="42">
                  <c:v>2.44</c:v>
                </c:pt>
              </c:numCache>
            </c:numRef>
          </c:val>
        </c:ser>
        <c:ser>
          <c:idx val="2"/>
          <c:order val="2"/>
          <c:tx>
            <c:strRef>
              <c:f>REvsREnoCO2!$E$55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REvsREnoCO2!$E$56:$E$98</c:f>
              <c:numCache>
                <c:formatCode>0</c:formatCode>
                <c:ptCount val="43"/>
                <c:pt idx="0">
                  <c:v>1.0960000000000001</c:v>
                </c:pt>
                <c:pt idx="1">
                  <c:v>1.1140000000000001</c:v>
                </c:pt>
                <c:pt idx="2">
                  <c:v>1.341</c:v>
                </c:pt>
                <c:pt idx="3">
                  <c:v>1.361</c:v>
                </c:pt>
                <c:pt idx="4">
                  <c:v>3.4720500000000003</c:v>
                </c:pt>
                <c:pt idx="5">
                  <c:v>3.4958199999999997</c:v>
                </c:pt>
                <c:pt idx="6">
                  <c:v>3.5013099999999997</c:v>
                </c:pt>
                <c:pt idx="7">
                  <c:v>3.5013099999999997</c:v>
                </c:pt>
                <c:pt idx="8">
                  <c:v>3.5013099999999997</c:v>
                </c:pt>
                <c:pt idx="9">
                  <c:v>3.5013099999999997</c:v>
                </c:pt>
                <c:pt idx="10">
                  <c:v>3.5013099999999997</c:v>
                </c:pt>
                <c:pt idx="11">
                  <c:v>3.5013099999999997</c:v>
                </c:pt>
                <c:pt idx="12">
                  <c:v>3.5013099999999997</c:v>
                </c:pt>
                <c:pt idx="13">
                  <c:v>4.5013099999999993</c:v>
                </c:pt>
                <c:pt idx="14">
                  <c:v>5.5013099999999993</c:v>
                </c:pt>
                <c:pt idx="15">
                  <c:v>5.8323099999999997</c:v>
                </c:pt>
                <c:pt idx="16">
                  <c:v>6.8323099999999997</c:v>
                </c:pt>
                <c:pt idx="17">
                  <c:v>7.20282</c:v>
                </c:pt>
                <c:pt idx="18">
                  <c:v>7.3445599999999995</c:v>
                </c:pt>
                <c:pt idx="19">
                  <c:v>8.3445599999999995</c:v>
                </c:pt>
                <c:pt idx="20">
                  <c:v>9.3562199999999986</c:v>
                </c:pt>
                <c:pt idx="22">
                  <c:v>1.0960000000000001</c:v>
                </c:pt>
                <c:pt idx="23">
                  <c:v>1.1140000000000001</c:v>
                </c:pt>
                <c:pt idx="24">
                  <c:v>1.341</c:v>
                </c:pt>
                <c:pt idx="25">
                  <c:v>1.361</c:v>
                </c:pt>
                <c:pt idx="26">
                  <c:v>3.4833199999999995</c:v>
                </c:pt>
                <c:pt idx="27">
                  <c:v>3.5064599999999997</c:v>
                </c:pt>
                <c:pt idx="28">
                  <c:v>3.5119799999999994</c:v>
                </c:pt>
                <c:pt idx="29">
                  <c:v>3.5119799999999994</c:v>
                </c:pt>
                <c:pt idx="30">
                  <c:v>3.5119799999999994</c:v>
                </c:pt>
                <c:pt idx="31">
                  <c:v>3.5119799999999994</c:v>
                </c:pt>
                <c:pt idx="32">
                  <c:v>3.5119799999999994</c:v>
                </c:pt>
                <c:pt idx="33">
                  <c:v>3.5119799999999994</c:v>
                </c:pt>
                <c:pt idx="34">
                  <c:v>4.5119799999999994</c:v>
                </c:pt>
                <c:pt idx="35">
                  <c:v>5.5119799999999994</c:v>
                </c:pt>
                <c:pt idx="36">
                  <c:v>6.5119799999999994</c:v>
                </c:pt>
                <c:pt idx="37">
                  <c:v>6.8429799999999998</c:v>
                </c:pt>
                <c:pt idx="38">
                  <c:v>7.8429799999999998</c:v>
                </c:pt>
                <c:pt idx="39">
                  <c:v>8.94069</c:v>
                </c:pt>
                <c:pt idx="40">
                  <c:v>9.4608700000000017</c:v>
                </c:pt>
                <c:pt idx="41">
                  <c:v>10.522450000000001</c:v>
                </c:pt>
                <c:pt idx="42">
                  <c:v>11.70369</c:v>
                </c:pt>
              </c:numCache>
            </c:numRef>
          </c:val>
        </c:ser>
        <c:ser>
          <c:idx val="3"/>
          <c:order val="3"/>
          <c:tx>
            <c:strRef>
              <c:f>REvsREnoCO2!$F$55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REvsREnoCO2!$F$56:$F$98</c:f>
              <c:numCache>
                <c:formatCode>0</c:formatCode>
                <c:ptCount val="43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1.8406199999999999</c:v>
                </c:pt>
                <c:pt idx="5">
                  <c:v>1.8406199999999999</c:v>
                </c:pt>
                <c:pt idx="6">
                  <c:v>1.8406199999999999</c:v>
                </c:pt>
                <c:pt idx="7">
                  <c:v>1.8406199999999999</c:v>
                </c:pt>
                <c:pt idx="8">
                  <c:v>1.8406199999999999</c:v>
                </c:pt>
                <c:pt idx="9">
                  <c:v>1.8406199999999999</c:v>
                </c:pt>
                <c:pt idx="10">
                  <c:v>1.8406199999999999</c:v>
                </c:pt>
                <c:pt idx="11">
                  <c:v>1.8406199999999999</c:v>
                </c:pt>
                <c:pt idx="12">
                  <c:v>1.8406199999999999</c:v>
                </c:pt>
                <c:pt idx="13">
                  <c:v>1.8406199999999999</c:v>
                </c:pt>
                <c:pt idx="14">
                  <c:v>1.8406199999999999</c:v>
                </c:pt>
                <c:pt idx="15">
                  <c:v>2.3425699999999998</c:v>
                </c:pt>
                <c:pt idx="16">
                  <c:v>2.3425699999999998</c:v>
                </c:pt>
                <c:pt idx="17">
                  <c:v>2.3425699999999998</c:v>
                </c:pt>
                <c:pt idx="18">
                  <c:v>2.3425699999999998</c:v>
                </c:pt>
                <c:pt idx="19">
                  <c:v>2.3425699999999998</c:v>
                </c:pt>
                <c:pt idx="20">
                  <c:v>2.3425699999999998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1.8</c:v>
                </c:pt>
                <c:pt idx="26">
                  <c:v>1.8406199999999999</c:v>
                </c:pt>
                <c:pt idx="27">
                  <c:v>1.8406199999999999</c:v>
                </c:pt>
                <c:pt idx="28">
                  <c:v>1.8406199999999999</c:v>
                </c:pt>
                <c:pt idx="29">
                  <c:v>1.8406199999999999</c:v>
                </c:pt>
                <c:pt idx="30">
                  <c:v>1.8406199999999999</c:v>
                </c:pt>
                <c:pt idx="31">
                  <c:v>1.8406199999999999</c:v>
                </c:pt>
                <c:pt idx="32">
                  <c:v>1.8406199999999999</c:v>
                </c:pt>
                <c:pt idx="33">
                  <c:v>1.8406199999999999</c:v>
                </c:pt>
                <c:pt idx="34">
                  <c:v>1.8406199999999999</c:v>
                </c:pt>
                <c:pt idx="35">
                  <c:v>1.8406199999999999</c:v>
                </c:pt>
                <c:pt idx="36">
                  <c:v>1.8406199999999999</c:v>
                </c:pt>
                <c:pt idx="37">
                  <c:v>1.8406199999999999</c:v>
                </c:pt>
                <c:pt idx="38">
                  <c:v>1.8406199999999999</c:v>
                </c:pt>
                <c:pt idx="39">
                  <c:v>1.8406199999999999</c:v>
                </c:pt>
                <c:pt idx="40">
                  <c:v>1.8406199999999999</c:v>
                </c:pt>
                <c:pt idx="41">
                  <c:v>1.8406199999999999</c:v>
                </c:pt>
                <c:pt idx="42">
                  <c:v>1.8406199999999999</c:v>
                </c:pt>
              </c:numCache>
            </c:numRef>
          </c:val>
        </c:ser>
        <c:ser>
          <c:idx val="4"/>
          <c:order val="4"/>
          <c:tx>
            <c:strRef>
              <c:f>REvsREnoCO2!$G$55</c:f>
              <c:strCache>
                <c:ptCount val="1"/>
                <c:pt idx="0">
                  <c:v>Grand Inga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REvsREnoCO2!$G$56:$G$98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1.8</c:v>
                </c:pt>
                <c:pt idx="10">
                  <c:v>2.7</c:v>
                </c:pt>
                <c:pt idx="11">
                  <c:v>3.6</c:v>
                </c:pt>
                <c:pt idx="12">
                  <c:v>4.5</c:v>
                </c:pt>
                <c:pt idx="13">
                  <c:v>5.4</c:v>
                </c:pt>
                <c:pt idx="14">
                  <c:v>6.3</c:v>
                </c:pt>
                <c:pt idx="15">
                  <c:v>7.2</c:v>
                </c:pt>
                <c:pt idx="16">
                  <c:v>8.1</c:v>
                </c:pt>
                <c:pt idx="17">
                  <c:v>9</c:v>
                </c:pt>
                <c:pt idx="18">
                  <c:v>9.9</c:v>
                </c:pt>
                <c:pt idx="19">
                  <c:v>10.8</c:v>
                </c:pt>
                <c:pt idx="20">
                  <c:v>11.7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0.9</c:v>
                </c:pt>
                <c:pt idx="31">
                  <c:v>1.8</c:v>
                </c:pt>
                <c:pt idx="32">
                  <c:v>2.7</c:v>
                </c:pt>
                <c:pt idx="33">
                  <c:v>3.6</c:v>
                </c:pt>
                <c:pt idx="34">
                  <c:v>4.5</c:v>
                </c:pt>
                <c:pt idx="35">
                  <c:v>5.4</c:v>
                </c:pt>
                <c:pt idx="36">
                  <c:v>6.3</c:v>
                </c:pt>
                <c:pt idx="37">
                  <c:v>7.2</c:v>
                </c:pt>
                <c:pt idx="38">
                  <c:v>8.1</c:v>
                </c:pt>
                <c:pt idx="39">
                  <c:v>9</c:v>
                </c:pt>
                <c:pt idx="40">
                  <c:v>9.9</c:v>
                </c:pt>
                <c:pt idx="41">
                  <c:v>10.8</c:v>
                </c:pt>
                <c:pt idx="42">
                  <c:v>11.7</c:v>
                </c:pt>
              </c:numCache>
            </c:numRef>
          </c:val>
        </c:ser>
        <c:ser>
          <c:idx val="5"/>
          <c:order val="5"/>
          <c:tx>
            <c:strRef>
              <c:f>REvsREnoCO2!$H$55</c:f>
              <c:strCache>
                <c:ptCount val="1"/>
                <c:pt idx="0">
                  <c:v>Other Hydro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REvsREnoCO2!$H$56:$H$98</c:f>
              <c:numCache>
                <c:formatCode>0</c:formatCode>
                <c:ptCount val="43"/>
                <c:pt idx="0">
                  <c:v>10.2126</c:v>
                </c:pt>
                <c:pt idx="1">
                  <c:v>10.7636</c:v>
                </c:pt>
                <c:pt idx="2">
                  <c:v>11.182600000000001</c:v>
                </c:pt>
                <c:pt idx="3">
                  <c:v>11.5426</c:v>
                </c:pt>
                <c:pt idx="4">
                  <c:v>13.470880000000001</c:v>
                </c:pt>
                <c:pt idx="5">
                  <c:v>13.67801</c:v>
                </c:pt>
                <c:pt idx="6">
                  <c:v>15.24832</c:v>
                </c:pt>
                <c:pt idx="7">
                  <c:v>16.455379999999998</c:v>
                </c:pt>
                <c:pt idx="8">
                  <c:v>17.738780000000002</c:v>
                </c:pt>
                <c:pt idx="9">
                  <c:v>18.040040000000001</c:v>
                </c:pt>
                <c:pt idx="10">
                  <c:v>19.03546</c:v>
                </c:pt>
                <c:pt idx="11">
                  <c:v>19.737599999999997</c:v>
                </c:pt>
                <c:pt idx="12">
                  <c:v>20.688599999999997</c:v>
                </c:pt>
                <c:pt idx="13">
                  <c:v>21.360099999999996</c:v>
                </c:pt>
                <c:pt idx="14">
                  <c:v>21.631599999999999</c:v>
                </c:pt>
                <c:pt idx="15">
                  <c:v>21.631599999999999</c:v>
                </c:pt>
                <c:pt idx="16">
                  <c:v>21.662269999999999</c:v>
                </c:pt>
                <c:pt idx="17">
                  <c:v>21.762269999999997</c:v>
                </c:pt>
                <c:pt idx="18">
                  <c:v>22.012269999999994</c:v>
                </c:pt>
                <c:pt idx="19">
                  <c:v>22.187819999999999</c:v>
                </c:pt>
                <c:pt idx="20">
                  <c:v>22.496759999999998</c:v>
                </c:pt>
                <c:pt idx="22">
                  <c:v>10.2126</c:v>
                </c:pt>
                <c:pt idx="23">
                  <c:v>10.7636</c:v>
                </c:pt>
                <c:pt idx="24">
                  <c:v>11.182600000000001</c:v>
                </c:pt>
                <c:pt idx="25">
                  <c:v>11.5426</c:v>
                </c:pt>
                <c:pt idx="26">
                  <c:v>13.469869999999998</c:v>
                </c:pt>
                <c:pt idx="27">
                  <c:v>13.677</c:v>
                </c:pt>
                <c:pt idx="28">
                  <c:v>15.261880000000001</c:v>
                </c:pt>
                <c:pt idx="29">
                  <c:v>16.446730000000002</c:v>
                </c:pt>
                <c:pt idx="30">
                  <c:v>17.657820000000001</c:v>
                </c:pt>
                <c:pt idx="31">
                  <c:v>17.859869999999997</c:v>
                </c:pt>
                <c:pt idx="32">
                  <c:v>18.577870000000001</c:v>
                </c:pt>
                <c:pt idx="33">
                  <c:v>18.87987</c:v>
                </c:pt>
                <c:pt idx="34">
                  <c:v>19.229760000000002</c:v>
                </c:pt>
                <c:pt idx="35">
                  <c:v>19.4876</c:v>
                </c:pt>
                <c:pt idx="36">
                  <c:v>19.558949999999996</c:v>
                </c:pt>
                <c:pt idx="37">
                  <c:v>19.558949999999999</c:v>
                </c:pt>
                <c:pt idx="38">
                  <c:v>19.838969999999996</c:v>
                </c:pt>
                <c:pt idx="39">
                  <c:v>20.65475</c:v>
                </c:pt>
                <c:pt idx="40">
                  <c:v>20.76285</c:v>
                </c:pt>
                <c:pt idx="41">
                  <c:v>20.762849999999997</c:v>
                </c:pt>
                <c:pt idx="42">
                  <c:v>20.915519999999997</c:v>
                </c:pt>
              </c:numCache>
            </c:numRef>
          </c:val>
        </c:ser>
        <c:ser>
          <c:idx val="6"/>
          <c:order val="6"/>
          <c:tx>
            <c:strRef>
              <c:f>REvsREnoCO2!$I$55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REvsREnoCO2!$I$56:$I$98</c:f>
              <c:numCache>
                <c:formatCode>0</c:formatCode>
                <c:ptCount val="43"/>
                <c:pt idx="0">
                  <c:v>0.36241999999999996</c:v>
                </c:pt>
                <c:pt idx="1">
                  <c:v>0.62141999999999997</c:v>
                </c:pt>
                <c:pt idx="2">
                  <c:v>0.70561999999999991</c:v>
                </c:pt>
                <c:pt idx="3">
                  <c:v>0.71517999999999993</c:v>
                </c:pt>
                <c:pt idx="4">
                  <c:v>0.71517999999999993</c:v>
                </c:pt>
                <c:pt idx="5">
                  <c:v>0.71517999999999993</c:v>
                </c:pt>
                <c:pt idx="6">
                  <c:v>0.71517999999999993</c:v>
                </c:pt>
                <c:pt idx="7">
                  <c:v>0.72248000000000001</c:v>
                </c:pt>
                <c:pt idx="8">
                  <c:v>0.72678999999999994</c:v>
                </c:pt>
                <c:pt idx="9">
                  <c:v>0.78211999999999993</c:v>
                </c:pt>
                <c:pt idx="10">
                  <c:v>0.78415999999999997</c:v>
                </c:pt>
                <c:pt idx="11">
                  <c:v>1.07151</c:v>
                </c:pt>
                <c:pt idx="12">
                  <c:v>1.3262</c:v>
                </c:pt>
                <c:pt idx="13">
                  <c:v>1.67432</c:v>
                </c:pt>
                <c:pt idx="14">
                  <c:v>1.67432</c:v>
                </c:pt>
                <c:pt idx="15">
                  <c:v>1.67432</c:v>
                </c:pt>
                <c:pt idx="16">
                  <c:v>1.9041000000000001</c:v>
                </c:pt>
                <c:pt idx="17">
                  <c:v>1.9218299999999999</c:v>
                </c:pt>
                <c:pt idx="18">
                  <c:v>2.0627799999999996</c:v>
                </c:pt>
                <c:pt idx="19">
                  <c:v>2.2264400000000002</c:v>
                </c:pt>
                <c:pt idx="20">
                  <c:v>2.3263099999999994</c:v>
                </c:pt>
                <c:pt idx="22">
                  <c:v>0.36178999999999994</c:v>
                </c:pt>
                <c:pt idx="23">
                  <c:v>0.62078999999999995</c:v>
                </c:pt>
                <c:pt idx="24">
                  <c:v>0.70209999999999995</c:v>
                </c:pt>
                <c:pt idx="25">
                  <c:v>0.7114299999999999</c:v>
                </c:pt>
                <c:pt idx="26">
                  <c:v>0.7114299999999999</c:v>
                </c:pt>
                <c:pt idx="27">
                  <c:v>0.7114299999999999</c:v>
                </c:pt>
                <c:pt idx="28">
                  <c:v>0.7114299999999999</c:v>
                </c:pt>
                <c:pt idx="29">
                  <c:v>0.7114299999999999</c:v>
                </c:pt>
                <c:pt idx="30">
                  <c:v>0.7114299999999999</c:v>
                </c:pt>
                <c:pt idx="31">
                  <c:v>0.7114299999999999</c:v>
                </c:pt>
                <c:pt idx="32">
                  <c:v>0.7114299999999999</c:v>
                </c:pt>
                <c:pt idx="33">
                  <c:v>0.7114299999999999</c:v>
                </c:pt>
                <c:pt idx="34">
                  <c:v>0.7114299999999999</c:v>
                </c:pt>
                <c:pt idx="35">
                  <c:v>0.94355000000000011</c:v>
                </c:pt>
                <c:pt idx="36">
                  <c:v>1.50064</c:v>
                </c:pt>
                <c:pt idx="37">
                  <c:v>1.50064</c:v>
                </c:pt>
                <c:pt idx="38">
                  <c:v>1.5594699999999997</c:v>
                </c:pt>
                <c:pt idx="39">
                  <c:v>1.66662</c:v>
                </c:pt>
                <c:pt idx="40">
                  <c:v>1.7794099999999999</c:v>
                </c:pt>
                <c:pt idx="41">
                  <c:v>1.9094</c:v>
                </c:pt>
                <c:pt idx="42">
                  <c:v>2.0006399999999998</c:v>
                </c:pt>
              </c:numCache>
            </c:numRef>
          </c:val>
        </c:ser>
        <c:ser>
          <c:idx val="8"/>
          <c:order val="7"/>
          <c:tx>
            <c:strRef>
              <c:f>REvsREnoCO2!$J$55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REvsREnoCO2!$J$56:$J$98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0.45637</c:v>
                </c:pt>
                <c:pt idx="4">
                  <c:v>0.78737000000000001</c:v>
                </c:pt>
                <c:pt idx="5">
                  <c:v>1.2043699999999999</c:v>
                </c:pt>
                <c:pt idx="6">
                  <c:v>1.60537</c:v>
                </c:pt>
                <c:pt idx="7">
                  <c:v>1.60537</c:v>
                </c:pt>
                <c:pt idx="8">
                  <c:v>1.60537</c:v>
                </c:pt>
                <c:pt idx="9">
                  <c:v>1.60537</c:v>
                </c:pt>
                <c:pt idx="10">
                  <c:v>1.60537</c:v>
                </c:pt>
                <c:pt idx="11">
                  <c:v>1.60537</c:v>
                </c:pt>
                <c:pt idx="12">
                  <c:v>1.60537</c:v>
                </c:pt>
                <c:pt idx="13">
                  <c:v>5.62995</c:v>
                </c:pt>
                <c:pt idx="14">
                  <c:v>9.6667699999999996</c:v>
                </c:pt>
                <c:pt idx="15">
                  <c:v>14.02303</c:v>
                </c:pt>
                <c:pt idx="16">
                  <c:v>15.73283</c:v>
                </c:pt>
                <c:pt idx="17">
                  <c:v>16.620930000000001</c:v>
                </c:pt>
                <c:pt idx="18">
                  <c:v>16.620930000000001</c:v>
                </c:pt>
                <c:pt idx="19">
                  <c:v>16.620930000000001</c:v>
                </c:pt>
                <c:pt idx="20">
                  <c:v>16.620930000000001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0.44565999999999995</c:v>
                </c:pt>
                <c:pt idx="26">
                  <c:v>0.77666000000000002</c:v>
                </c:pt>
                <c:pt idx="27">
                  <c:v>1.1936600000000002</c:v>
                </c:pt>
                <c:pt idx="28">
                  <c:v>1.5946600000000002</c:v>
                </c:pt>
                <c:pt idx="29">
                  <c:v>1.5946600000000002</c:v>
                </c:pt>
                <c:pt idx="30">
                  <c:v>1.5946600000000002</c:v>
                </c:pt>
                <c:pt idx="31">
                  <c:v>1.5946600000000002</c:v>
                </c:pt>
                <c:pt idx="32">
                  <c:v>1.5946600000000002</c:v>
                </c:pt>
                <c:pt idx="33">
                  <c:v>1.5946600000000002</c:v>
                </c:pt>
                <c:pt idx="34">
                  <c:v>1.5946600000000002</c:v>
                </c:pt>
                <c:pt idx="35">
                  <c:v>1.5946600000000002</c:v>
                </c:pt>
                <c:pt idx="36">
                  <c:v>3.4852500000000002</c:v>
                </c:pt>
                <c:pt idx="37">
                  <c:v>7.7027200000000002</c:v>
                </c:pt>
                <c:pt idx="38">
                  <c:v>8.1329700000000003</c:v>
                </c:pt>
                <c:pt idx="39">
                  <c:v>8.4957900000000013</c:v>
                </c:pt>
                <c:pt idx="40">
                  <c:v>8.4957900000000013</c:v>
                </c:pt>
                <c:pt idx="41">
                  <c:v>8.4957900000000013</c:v>
                </c:pt>
                <c:pt idx="42">
                  <c:v>8.5015999999999998</c:v>
                </c:pt>
              </c:numCache>
            </c:numRef>
          </c:val>
        </c:ser>
        <c:ser>
          <c:idx val="7"/>
          <c:order val="8"/>
          <c:tx>
            <c:strRef>
              <c:f>REvsREnoCO2!$K$55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REvsREnoCO2!$K$56:$K$98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0.15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0.15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</c:numCache>
            </c:numRef>
          </c:val>
        </c:ser>
        <c:ser>
          <c:idx val="13"/>
          <c:order val="9"/>
          <c:tx>
            <c:strRef>
              <c:f>REvsREnoCO2!$L$55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REvsREnoCO2!$L$56:$L$98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1.236</c:v>
                </c:pt>
                <c:pt idx="5">
                  <c:v>1.889</c:v>
                </c:pt>
                <c:pt idx="6">
                  <c:v>1.889</c:v>
                </c:pt>
                <c:pt idx="7">
                  <c:v>1.889</c:v>
                </c:pt>
                <c:pt idx="8">
                  <c:v>1.889</c:v>
                </c:pt>
                <c:pt idx="9">
                  <c:v>1.889</c:v>
                </c:pt>
                <c:pt idx="10">
                  <c:v>1.889</c:v>
                </c:pt>
                <c:pt idx="11">
                  <c:v>3.3889999999999998</c:v>
                </c:pt>
                <c:pt idx="12">
                  <c:v>5.0468400000000004</c:v>
                </c:pt>
                <c:pt idx="13">
                  <c:v>8.3579599999999985</c:v>
                </c:pt>
                <c:pt idx="14">
                  <c:v>10.833870000000001</c:v>
                </c:pt>
                <c:pt idx="15">
                  <c:v>12.49413</c:v>
                </c:pt>
                <c:pt idx="16">
                  <c:v>14.384510000000001</c:v>
                </c:pt>
                <c:pt idx="17">
                  <c:v>16.0227</c:v>
                </c:pt>
                <c:pt idx="18">
                  <c:v>16.59159</c:v>
                </c:pt>
                <c:pt idx="19">
                  <c:v>17.695559999999997</c:v>
                </c:pt>
                <c:pt idx="20">
                  <c:v>19.21773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1.236</c:v>
                </c:pt>
                <c:pt idx="27">
                  <c:v>1.889</c:v>
                </c:pt>
                <c:pt idx="28">
                  <c:v>1.889</c:v>
                </c:pt>
                <c:pt idx="29">
                  <c:v>1.889</c:v>
                </c:pt>
                <c:pt idx="30">
                  <c:v>1.889</c:v>
                </c:pt>
                <c:pt idx="31">
                  <c:v>1.889</c:v>
                </c:pt>
                <c:pt idx="32">
                  <c:v>1.889</c:v>
                </c:pt>
                <c:pt idx="33">
                  <c:v>1.889</c:v>
                </c:pt>
                <c:pt idx="34">
                  <c:v>2.7088200000000002</c:v>
                </c:pt>
                <c:pt idx="35">
                  <c:v>4.2088199999999993</c:v>
                </c:pt>
                <c:pt idx="36">
                  <c:v>7.4084899999999996</c:v>
                </c:pt>
                <c:pt idx="37">
                  <c:v>10.40849</c:v>
                </c:pt>
                <c:pt idx="38">
                  <c:v>12.438229999999999</c:v>
                </c:pt>
                <c:pt idx="39">
                  <c:v>14.103900000000001</c:v>
                </c:pt>
                <c:pt idx="40">
                  <c:v>14.704570000000002</c:v>
                </c:pt>
                <c:pt idx="41">
                  <c:v>15.272020000000001</c:v>
                </c:pt>
                <c:pt idx="42">
                  <c:v>16.780070000000002</c:v>
                </c:pt>
              </c:numCache>
            </c:numRef>
          </c:val>
        </c:ser>
        <c:ser>
          <c:idx val="14"/>
          <c:order val="10"/>
          <c:tx>
            <c:strRef>
              <c:f>REvsREnoCO2!$M$55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REvsREnoCO2!$M$56:$M$98</c:f>
              <c:numCache>
                <c:formatCode>0</c:formatCode>
                <c:ptCount val="43"/>
                <c:pt idx="0">
                  <c:v>0.38486000000000004</c:v>
                </c:pt>
                <c:pt idx="1">
                  <c:v>0.66766000000000003</c:v>
                </c:pt>
                <c:pt idx="2">
                  <c:v>0.90349000000000002</c:v>
                </c:pt>
                <c:pt idx="3">
                  <c:v>0.9486500000000001</c:v>
                </c:pt>
                <c:pt idx="4">
                  <c:v>0.94877</c:v>
                </c:pt>
                <c:pt idx="5">
                  <c:v>0.95117000000000007</c:v>
                </c:pt>
                <c:pt idx="6">
                  <c:v>0.95163000000000009</c:v>
                </c:pt>
                <c:pt idx="7">
                  <c:v>0.95255999999999996</c:v>
                </c:pt>
                <c:pt idx="8">
                  <c:v>0.95255999999999996</c:v>
                </c:pt>
                <c:pt idx="9">
                  <c:v>0.93855</c:v>
                </c:pt>
                <c:pt idx="10">
                  <c:v>0.76500000000000001</c:v>
                </c:pt>
                <c:pt idx="11">
                  <c:v>0.59025000000000005</c:v>
                </c:pt>
                <c:pt idx="12">
                  <c:v>0.56659999999999999</c:v>
                </c:pt>
                <c:pt idx="13">
                  <c:v>0.56659999999999999</c:v>
                </c:pt>
                <c:pt idx="14">
                  <c:v>0.56659999999999999</c:v>
                </c:pt>
                <c:pt idx="15">
                  <c:v>0.56613999999999998</c:v>
                </c:pt>
                <c:pt idx="16">
                  <c:v>0.56520999999999999</c:v>
                </c:pt>
                <c:pt idx="17">
                  <c:v>0.56520999999999999</c:v>
                </c:pt>
                <c:pt idx="18">
                  <c:v>0.56520999999999999</c:v>
                </c:pt>
                <c:pt idx="19">
                  <c:v>0.20078999999999997</c:v>
                </c:pt>
                <c:pt idx="20">
                  <c:v>0.11797999999999999</c:v>
                </c:pt>
                <c:pt idx="22">
                  <c:v>0.38486000000000004</c:v>
                </c:pt>
                <c:pt idx="23">
                  <c:v>0.64221000000000006</c:v>
                </c:pt>
                <c:pt idx="24">
                  <c:v>0.80115999999999998</c:v>
                </c:pt>
                <c:pt idx="25">
                  <c:v>0.96050000000000013</c:v>
                </c:pt>
                <c:pt idx="26">
                  <c:v>0.96062000000000014</c:v>
                </c:pt>
                <c:pt idx="27">
                  <c:v>0.9630200000000001</c:v>
                </c:pt>
                <c:pt idx="28">
                  <c:v>0.97076000000000007</c:v>
                </c:pt>
                <c:pt idx="29">
                  <c:v>0.97233999999999998</c:v>
                </c:pt>
                <c:pt idx="30">
                  <c:v>0.97277000000000013</c:v>
                </c:pt>
                <c:pt idx="31">
                  <c:v>0.95874999999999999</c:v>
                </c:pt>
                <c:pt idx="32">
                  <c:v>0.81057999999999997</c:v>
                </c:pt>
                <c:pt idx="33">
                  <c:v>0.66712000000000005</c:v>
                </c:pt>
                <c:pt idx="34">
                  <c:v>0.52954999999999997</c:v>
                </c:pt>
                <c:pt idx="35">
                  <c:v>0.52954999999999997</c:v>
                </c:pt>
                <c:pt idx="36">
                  <c:v>0.52954999999999997</c:v>
                </c:pt>
                <c:pt idx="37">
                  <c:v>0.52181</c:v>
                </c:pt>
                <c:pt idx="38">
                  <c:v>0.52022999999999997</c:v>
                </c:pt>
                <c:pt idx="39">
                  <c:v>0.52273000000000003</c:v>
                </c:pt>
                <c:pt idx="40">
                  <c:v>0.52729999999999999</c:v>
                </c:pt>
                <c:pt idx="41">
                  <c:v>0.17451999999999998</c:v>
                </c:pt>
                <c:pt idx="42">
                  <c:v>9.5069999999999988E-2</c:v>
                </c:pt>
              </c:numCache>
            </c:numRef>
          </c:val>
        </c:ser>
        <c:ser>
          <c:idx val="15"/>
          <c:order val="11"/>
          <c:tx>
            <c:strRef>
              <c:f>REvsREnoCO2!$N$55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REvsREnoCO2!$N$56:$N$98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3.6670000000000001E-2</c:v>
                </c:pt>
                <c:pt idx="4">
                  <c:v>0.17438000000000001</c:v>
                </c:pt>
                <c:pt idx="5">
                  <c:v>0.25791000000000003</c:v>
                </c:pt>
                <c:pt idx="6">
                  <c:v>0.34093000000000001</c:v>
                </c:pt>
                <c:pt idx="7">
                  <c:v>0.42912</c:v>
                </c:pt>
                <c:pt idx="8">
                  <c:v>0.7065499999999999</c:v>
                </c:pt>
                <c:pt idx="9">
                  <c:v>0.8505600000000002</c:v>
                </c:pt>
                <c:pt idx="10">
                  <c:v>0.97422000000000009</c:v>
                </c:pt>
                <c:pt idx="11">
                  <c:v>1.0334400000000001</c:v>
                </c:pt>
                <c:pt idx="12">
                  <c:v>1.12442</c:v>
                </c:pt>
                <c:pt idx="13">
                  <c:v>1.18621</c:v>
                </c:pt>
                <c:pt idx="14">
                  <c:v>1.2416100000000001</c:v>
                </c:pt>
                <c:pt idx="15">
                  <c:v>1.2724900000000003</c:v>
                </c:pt>
                <c:pt idx="16">
                  <c:v>1.34162</c:v>
                </c:pt>
                <c:pt idx="17">
                  <c:v>1.4227599999999998</c:v>
                </c:pt>
                <c:pt idx="18">
                  <c:v>1.5204399999999998</c:v>
                </c:pt>
                <c:pt idx="19">
                  <c:v>1.5946100000000001</c:v>
                </c:pt>
                <c:pt idx="20">
                  <c:v>1.6635800000000001</c:v>
                </c:pt>
                <c:pt idx="22">
                  <c:v>0</c:v>
                </c:pt>
                <c:pt idx="23">
                  <c:v>0</c:v>
                </c:pt>
                <c:pt idx="24">
                  <c:v>4.002E-2</c:v>
                </c:pt>
                <c:pt idx="25">
                  <c:v>4.002E-2</c:v>
                </c:pt>
                <c:pt idx="26">
                  <c:v>0.18043999999999999</c:v>
                </c:pt>
                <c:pt idx="27">
                  <c:v>0.25308999999999998</c:v>
                </c:pt>
                <c:pt idx="28">
                  <c:v>0.31215000000000004</c:v>
                </c:pt>
                <c:pt idx="29">
                  <c:v>0.37770000000000004</c:v>
                </c:pt>
                <c:pt idx="30">
                  <c:v>0.62</c:v>
                </c:pt>
                <c:pt idx="31">
                  <c:v>0.83740000000000014</c:v>
                </c:pt>
                <c:pt idx="32">
                  <c:v>0.96716000000000013</c:v>
                </c:pt>
                <c:pt idx="33">
                  <c:v>1.0240199999999999</c:v>
                </c:pt>
                <c:pt idx="34">
                  <c:v>1.07786</c:v>
                </c:pt>
                <c:pt idx="35">
                  <c:v>1.1388499999999999</c:v>
                </c:pt>
                <c:pt idx="36">
                  <c:v>1.20356</c:v>
                </c:pt>
                <c:pt idx="37">
                  <c:v>1.2510299999999999</c:v>
                </c:pt>
                <c:pt idx="38">
                  <c:v>1.32592</c:v>
                </c:pt>
                <c:pt idx="39">
                  <c:v>1.3945400000000001</c:v>
                </c:pt>
                <c:pt idx="40">
                  <c:v>1.46323</c:v>
                </c:pt>
                <c:pt idx="41">
                  <c:v>1.53467</c:v>
                </c:pt>
                <c:pt idx="42">
                  <c:v>1.5917399999999999</c:v>
                </c:pt>
              </c:numCache>
            </c:numRef>
          </c:val>
        </c:ser>
        <c:ser>
          <c:idx val="9"/>
          <c:order val="12"/>
          <c:tx>
            <c:strRef>
              <c:f>REvsREnoCO2!$O$55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6F10F"/>
            </a:solidFill>
          </c:spPr>
          <c:invertIfNegative val="0"/>
          <c:cat>
            <c:multiLvlStrRef>
              <c:f>REvsREnoCO2!$A$56:$B$98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</c:v>
                  </c:pt>
                  <c:pt idx="22">
                    <c:v>RE no CO2 price</c:v>
                  </c:pt>
                </c:lvl>
              </c:multiLvlStrCache>
            </c:multiLvlStrRef>
          </c:cat>
          <c:val>
            <c:numRef>
              <c:f>REvsREnoCO2!$O$56:$O$98</c:f>
              <c:numCache>
                <c:formatCode>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1.3789999999999998E-2</c:v>
                </c:pt>
                <c:pt idx="11">
                  <c:v>0.70228999999999997</c:v>
                </c:pt>
                <c:pt idx="12">
                  <c:v>1.20896</c:v>
                </c:pt>
                <c:pt idx="13">
                  <c:v>1.3325400000000001</c:v>
                </c:pt>
                <c:pt idx="14">
                  <c:v>1.4387300000000001</c:v>
                </c:pt>
                <c:pt idx="15">
                  <c:v>4.3283800000000001</c:v>
                </c:pt>
                <c:pt idx="16">
                  <c:v>7.077630000000001</c:v>
                </c:pt>
                <c:pt idx="17">
                  <c:v>10.190439999999999</c:v>
                </c:pt>
                <c:pt idx="18">
                  <c:v>14.17295</c:v>
                </c:pt>
                <c:pt idx="19">
                  <c:v>18.869420000000002</c:v>
                </c:pt>
                <c:pt idx="20">
                  <c:v>23.061330000000002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5.8799999999999998E-3</c:v>
                </c:pt>
                <c:pt idx="35">
                  <c:v>0.95795999999999992</c:v>
                </c:pt>
                <c:pt idx="36">
                  <c:v>1.41594</c:v>
                </c:pt>
                <c:pt idx="37">
                  <c:v>4.3048199999999994</c:v>
                </c:pt>
                <c:pt idx="38">
                  <c:v>6.91052</c:v>
                </c:pt>
                <c:pt idx="39">
                  <c:v>8.4389699999999994</c:v>
                </c:pt>
                <c:pt idx="40">
                  <c:v>12.14494</c:v>
                </c:pt>
                <c:pt idx="41">
                  <c:v>16.830400000000001</c:v>
                </c:pt>
                <c:pt idx="42">
                  <c:v>20.750300000000003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199488"/>
        <c:axId val="65205376"/>
      </c:barChart>
      <c:catAx>
        <c:axId val="651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05376"/>
        <c:crosses val="autoZero"/>
        <c:auto val="1"/>
        <c:lblAlgn val="ctr"/>
        <c:lblOffset val="100"/>
        <c:noMultiLvlLbl val="0"/>
      </c:catAx>
      <c:valAx>
        <c:axId val="6520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Capacity (GW)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65199488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REvsREnoCO2!$C$245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REvsREnoCO2!$C$246:$C$267</c:f>
              <c:numCache>
                <c:formatCode>General</c:formatCode>
                <c:ptCount val="22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0.13928399999999999</c:v>
                </c:pt>
                <c:pt idx="8">
                  <c:v>0.1154568</c:v>
                </c:pt>
                <c:pt idx="9">
                  <c:v>0</c:v>
                </c:pt>
                <c:pt idx="10">
                  <c:v>10.480989600000001</c:v>
                </c:pt>
                <c:pt idx="11">
                  <c:v>0</c:v>
                </c:pt>
                <c:pt idx="12">
                  <c:v>19.979545200000004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9.2478444</c:v>
                </c:pt>
                <c:pt idx="17">
                  <c:v>3.2367323999999997</c:v>
                </c:pt>
                <c:pt idx="18">
                  <c:v>7.0427772000000006</c:v>
                </c:pt>
                <c:pt idx="19">
                  <c:v>1.5413219999999999</c:v>
                </c:pt>
                <c:pt idx="20">
                  <c:v>2.3119392000000003</c:v>
                </c:pt>
                <c:pt idx="21">
                  <c:v>20.3453628</c:v>
                </c:pt>
              </c:numCache>
            </c:numRef>
          </c:val>
        </c:ser>
        <c:ser>
          <c:idx val="1"/>
          <c:order val="1"/>
          <c:tx>
            <c:strRef>
              <c:f>REvsREnoCO2!$D$245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REvsREnoCO2!$D$246:$D$267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REvsREnoCO2!$E$245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REvsREnoCO2!$E$246:$E$267</c:f>
              <c:numCache>
                <c:formatCode>General</c:formatCode>
                <c:ptCount val="22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1.752E-4</c:v>
                </c:pt>
                <c:pt idx="8">
                  <c:v>1.2326196</c:v>
                </c:pt>
                <c:pt idx="9">
                  <c:v>6.1320000000000005E-4</c:v>
                </c:pt>
                <c:pt idx="10">
                  <c:v>2.8032E-3</c:v>
                </c:pt>
                <c:pt idx="11">
                  <c:v>4.8226428000000006</c:v>
                </c:pt>
                <c:pt idx="12">
                  <c:v>2.6279999999999999E-4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3.0930683999999995</c:v>
                </c:pt>
                <c:pt idx="17">
                  <c:v>0.14024759999999997</c:v>
                </c:pt>
                <c:pt idx="18">
                  <c:v>8.7600000000000002E-5</c:v>
                </c:pt>
                <c:pt idx="19">
                  <c:v>4.6629479999999992</c:v>
                </c:pt>
                <c:pt idx="20">
                  <c:v>7.0080000000000001E-4</c:v>
                </c:pt>
                <c:pt idx="2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REvsREnoCO2!$F$245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REvsREnoCO2!$F$246:$F$267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REvsREnoCO2!$G$245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REvsREnoCO2!$G$246:$G$267</c:f>
              <c:numCache>
                <c:formatCode>General</c:formatCode>
                <c:ptCount val="22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0.1341156</c:v>
                </c:pt>
                <c:pt idx="8">
                  <c:v>5.4883151999999997</c:v>
                </c:pt>
                <c:pt idx="9">
                  <c:v>22.765225200000003</c:v>
                </c:pt>
                <c:pt idx="10">
                  <c:v>5.6354831999999995</c:v>
                </c:pt>
                <c:pt idx="11">
                  <c:v>4.6686419999999993</c:v>
                </c:pt>
                <c:pt idx="12">
                  <c:v>0</c:v>
                </c:pt>
                <c:pt idx="13">
                  <c:v>72.429169200000004</c:v>
                </c:pt>
                <c:pt idx="14">
                  <c:v>0.60365159999999995</c:v>
                </c:pt>
                <c:pt idx="15">
                  <c:v>2.878098</c:v>
                </c:pt>
                <c:pt idx="16">
                  <c:v>20.637946799999998</c:v>
                </c:pt>
                <c:pt idx="17">
                  <c:v>2.4036564</c:v>
                </c:pt>
                <c:pt idx="18">
                  <c:v>0.1341156</c:v>
                </c:pt>
                <c:pt idx="19">
                  <c:v>4.6964987999999996</c:v>
                </c:pt>
                <c:pt idx="20">
                  <c:v>19.829223599999999</c:v>
                </c:pt>
                <c:pt idx="21">
                  <c:v>4.0627127999999999</c:v>
                </c:pt>
              </c:numCache>
            </c:numRef>
          </c:val>
        </c:ser>
        <c:ser>
          <c:idx val="5"/>
          <c:order val="5"/>
          <c:tx>
            <c:strRef>
              <c:f>REvsREnoCO2!$H$245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REvsREnoCO2!$H$246:$H$267</c:f>
              <c:numCache>
                <c:formatCode>General</c:formatCode>
                <c:ptCount val="22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0.876</c:v>
                </c:pt>
                <c:pt idx="8">
                  <c:v>4.38</c:v>
                </c:pt>
                <c:pt idx="9">
                  <c:v>0</c:v>
                </c:pt>
                <c:pt idx="10">
                  <c:v>0.66567239999999994</c:v>
                </c:pt>
                <c:pt idx="11">
                  <c:v>2.19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0.876</c:v>
                </c:pt>
                <c:pt idx="16">
                  <c:v>0</c:v>
                </c:pt>
                <c:pt idx="17">
                  <c:v>0</c:v>
                </c:pt>
                <c:pt idx="18">
                  <c:v>0.74740319999999993</c:v>
                </c:pt>
                <c:pt idx="19">
                  <c:v>4.38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6"/>
          <c:order val="6"/>
          <c:tx>
            <c:strRef>
              <c:f>REvsREnoCO2!$I$245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REvsREnoCO2!$I$246:$I$267</c:f>
              <c:numCache>
                <c:formatCode>General</c:formatCode>
                <c:ptCount val="22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5.6908463999999999</c:v>
                </c:pt>
                <c:pt idx="9">
                  <c:v>0</c:v>
                </c:pt>
                <c:pt idx="10">
                  <c:v>0</c:v>
                </c:pt>
                <c:pt idx="11">
                  <c:v>0.31912679999999999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0.80749680000000001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8"/>
          <c:order val="7"/>
          <c:tx>
            <c:strRef>
              <c:f>REvsREnoCO2!$J$245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REvsREnoCO2!$J$246:$J$267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REvsREnoCO2!$K$245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REvsREnoCO2!$K$246:$K$267</c:f>
              <c:numCache>
                <c:formatCode>General</c:formatCode>
                <c:ptCount val="22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8.2256399999999993E-2</c:v>
                </c:pt>
                <c:pt idx="8">
                  <c:v>0.9466931999999999</c:v>
                </c:pt>
                <c:pt idx="9">
                  <c:v>1.5507827999999999</c:v>
                </c:pt>
                <c:pt idx="10">
                  <c:v>0.98628840000000007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5.9305199999999995E-2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0.9466931999999999</c:v>
                </c:pt>
                <c:pt idx="20">
                  <c:v>0</c:v>
                </c:pt>
                <c:pt idx="21">
                  <c:v>0.9413495999999999</c:v>
                </c:pt>
              </c:numCache>
            </c:numRef>
          </c:val>
        </c:ser>
        <c:ser>
          <c:idx val="9"/>
          <c:order val="9"/>
          <c:tx>
            <c:strRef>
              <c:f>REvsREnoCO2!$O$245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REvsREnoCO2!$O$246:$O$267</c:f>
              <c:numCache>
                <c:formatCode>General</c:formatCode>
                <c:ptCount val="22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0.55652279999999976</c:v>
                </c:pt>
                <c:pt idx="8">
                  <c:v>2.0756819999999996</c:v>
                </c:pt>
                <c:pt idx="9">
                  <c:v>10.0662912</c:v>
                </c:pt>
                <c:pt idx="10">
                  <c:v>3.0651239999999969</c:v>
                </c:pt>
                <c:pt idx="11">
                  <c:v>7.3977323999999989</c:v>
                </c:pt>
                <c:pt idx="12">
                  <c:v>-12.294659999999999</c:v>
                </c:pt>
                <c:pt idx="13">
                  <c:v>-34.617592799999997</c:v>
                </c:pt>
                <c:pt idx="14">
                  <c:v>0.5857812</c:v>
                </c:pt>
                <c:pt idx="15">
                  <c:v>-0.24344039999999997</c:v>
                </c:pt>
                <c:pt idx="16">
                  <c:v>-24.514597200000001</c:v>
                </c:pt>
                <c:pt idx="17">
                  <c:v>0.70509239999999773</c:v>
                </c:pt>
                <c:pt idx="18">
                  <c:v>-6.0615696000000003</c:v>
                </c:pt>
                <c:pt idx="19">
                  <c:v>2.8947419999999999</c:v>
                </c:pt>
                <c:pt idx="20">
                  <c:v>12.2411364</c:v>
                </c:pt>
                <c:pt idx="21">
                  <c:v>-3.8638607999999985</c:v>
                </c:pt>
              </c:numCache>
            </c:numRef>
          </c:val>
        </c:ser>
        <c:ser>
          <c:idx val="14"/>
          <c:order val="11"/>
          <c:tx>
            <c:strRef>
              <c:f>REvsREnoCO2!$R$245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REvsREnoCO2!$R$246:$R$267</c:f>
              <c:numCache>
                <c:formatCode>General</c:formatCode>
                <c:ptCount val="22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6.3071999999999998E-3</c:v>
                </c:pt>
                <c:pt idx="8">
                  <c:v>2.5491600000000003E-2</c:v>
                </c:pt>
                <c:pt idx="9">
                  <c:v>8.4971999999999999E-3</c:v>
                </c:pt>
                <c:pt idx="10">
                  <c:v>3.1623600000000002E-2</c:v>
                </c:pt>
                <c:pt idx="11">
                  <c:v>3.8456400000000002E-2</c:v>
                </c:pt>
                <c:pt idx="12">
                  <c:v>1.9184400000000001E-2</c:v>
                </c:pt>
                <c:pt idx="13">
                  <c:v>0</c:v>
                </c:pt>
                <c:pt idx="14">
                  <c:v>2.6279999999999997E-3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5.2559999999999994E-3</c:v>
                </c:pt>
                <c:pt idx="19">
                  <c:v>2.5491600000000003E-2</c:v>
                </c:pt>
                <c:pt idx="20">
                  <c:v>8.4971999999999999E-3</c:v>
                </c:pt>
                <c:pt idx="21">
                  <c:v>1.095E-2</c:v>
                </c:pt>
              </c:numCache>
            </c:numRef>
          </c:val>
        </c:ser>
        <c:ser>
          <c:idx val="15"/>
          <c:order val="12"/>
          <c:tx>
            <c:strRef>
              <c:f>REvsREnoCO2!$S$245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REvsREnoCO2!$S$246:$S$267</c:f>
              <c:numCache>
                <c:formatCode>General</c:formatCode>
                <c:ptCount val="22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7.1656799999999993E-2</c:v>
                </c:pt>
                <c:pt idx="8">
                  <c:v>0.73505160000000003</c:v>
                </c:pt>
                <c:pt idx="9">
                  <c:v>1.1423915999999998</c:v>
                </c:pt>
                <c:pt idx="10">
                  <c:v>0.7742964</c:v>
                </c:pt>
                <c:pt idx="11">
                  <c:v>0.64648799999999995</c:v>
                </c:pt>
                <c:pt idx="12">
                  <c:v>0</c:v>
                </c:pt>
                <c:pt idx="13">
                  <c:v>1.2775584</c:v>
                </c:pt>
                <c:pt idx="14">
                  <c:v>4.3362000000000005E-2</c:v>
                </c:pt>
                <c:pt idx="15">
                  <c:v>0.11861039999999999</c:v>
                </c:pt>
                <c:pt idx="16">
                  <c:v>0.28566359999999996</c:v>
                </c:pt>
                <c:pt idx="17">
                  <c:v>0.18798960000000001</c:v>
                </c:pt>
                <c:pt idx="18">
                  <c:v>6.3422400000000004E-2</c:v>
                </c:pt>
                <c:pt idx="19">
                  <c:v>0.73505160000000003</c:v>
                </c:pt>
                <c:pt idx="20">
                  <c:v>1.1423915999999998</c:v>
                </c:pt>
                <c:pt idx="21">
                  <c:v>0.72646680000000008</c:v>
                </c:pt>
              </c:numCache>
            </c:numRef>
          </c:val>
        </c:ser>
        <c:ser>
          <c:idx val="16"/>
          <c:order val="13"/>
          <c:tx>
            <c:strRef>
              <c:f>REvsREnoCO2!$T$245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REvsREnoCO2!$T$246:$T$267</c:f>
              <c:numCache>
                <c:formatCode>General</c:formatCode>
                <c:ptCount val="22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5.475E-2</c:v>
                </c:pt>
                <c:pt idx="8">
                  <c:v>1.9936883999999999</c:v>
                </c:pt>
                <c:pt idx="9">
                  <c:v>0</c:v>
                </c:pt>
                <c:pt idx="10">
                  <c:v>0.49564079999999994</c:v>
                </c:pt>
                <c:pt idx="11">
                  <c:v>0</c:v>
                </c:pt>
                <c:pt idx="12">
                  <c:v>0.1047696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1.9936883999999999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275008"/>
        <c:axId val="65276928"/>
      </c:barChart>
      <c:lineChart>
        <c:grouping val="standard"/>
        <c:varyColors val="0"/>
        <c:ser>
          <c:idx val="13"/>
          <c:order val="10"/>
          <c:tx>
            <c:strRef>
              <c:f>REvsREnoCO2!$Q$245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REvsREnoCO2!$A$246:$B$267</c:f>
              <c:multiLvlStrCache>
                <c:ptCount val="22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Swaziland</c:v>
                  </c:pt>
                  <c:pt idx="8">
                    <c:v>Tanzania</c:v>
                  </c:pt>
                  <c:pt idx="9">
                    <c:v>Zambia</c:v>
                  </c:pt>
                  <c:pt idx="10">
                    <c:v>Zimbabwe</c:v>
                  </c:pt>
                  <c:pt idx="11">
                    <c:v>Angola</c:v>
                  </c:pt>
                  <c:pt idx="12">
                    <c:v>Botswana</c:v>
                  </c:pt>
                  <c:pt idx="13">
                    <c:v>DRC</c:v>
                  </c:pt>
                  <c:pt idx="14">
                    <c:v>Lesotho</c:v>
                  </c:pt>
                  <c:pt idx="15">
                    <c:v>Malawi</c:v>
                  </c:pt>
                  <c:pt idx="16">
                    <c:v>Mozambique</c:v>
                  </c:pt>
                  <c:pt idx="17">
                    <c:v>Namibia</c:v>
                  </c:pt>
                  <c:pt idx="18">
                    <c:v>Swaziland</c:v>
                  </c:pt>
                  <c:pt idx="19">
                    <c:v>Tanzania</c:v>
                  </c:pt>
                  <c:pt idx="20">
                    <c:v>Zambia</c:v>
                  </c:pt>
                  <c:pt idx="21">
                    <c:v>Zimbabwe</c:v>
                  </c:pt>
                </c:lvl>
                <c:lvl>
                  <c:pt idx="0">
                    <c:v>RE</c:v>
                  </c:pt>
                  <c:pt idx="11">
                    <c:v>RE no Inga</c:v>
                  </c:pt>
                </c:lvl>
              </c:multiLvlStrCache>
            </c:multiLvlStrRef>
          </c:cat>
          <c:val>
            <c:numRef>
              <c:f>REvsREnoCO2!$Q$246:$Q$267</c:f>
              <c:numCache>
                <c:formatCode>General</c:formatCode>
                <c:ptCount val="22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1.7467439999999996</c:v>
                </c:pt>
                <c:pt idx="8">
                  <c:v>20.694624000000001</c:v>
                </c:pt>
                <c:pt idx="9">
                  <c:v>32.497848000000005</c:v>
                </c:pt>
                <c:pt idx="10">
                  <c:v>20.319696</c:v>
                </c:pt>
                <c:pt idx="11">
                  <c:v>18.228684000000001</c:v>
                </c:pt>
                <c:pt idx="12">
                  <c:v>7.0973519999999999</c:v>
                </c:pt>
                <c:pt idx="13">
                  <c:v>36.129744000000002</c:v>
                </c:pt>
                <c:pt idx="14">
                  <c:v>1.1536920000000002</c:v>
                </c:pt>
                <c:pt idx="15">
                  <c:v>3.2692320000000006</c:v>
                </c:pt>
                <c:pt idx="16">
                  <c:v>7.9278000000000004</c:v>
                </c:pt>
                <c:pt idx="17">
                  <c:v>6.0925799999999999</c:v>
                </c:pt>
                <c:pt idx="18">
                  <c:v>1.7467439999999996</c:v>
                </c:pt>
                <c:pt idx="19">
                  <c:v>20.694624000000001</c:v>
                </c:pt>
                <c:pt idx="20">
                  <c:v>32.497848000000005</c:v>
                </c:pt>
                <c:pt idx="21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5008"/>
        <c:axId val="65276928"/>
      </c:lineChart>
      <c:catAx>
        <c:axId val="652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27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Africa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REvsREnoCO2!$C$276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REvsREnoCO2!$C$277:$C$278</c:f>
              <c:numCache>
                <c:formatCode>General</c:formatCode>
                <c:ptCount val="2"/>
                <c:pt idx="0">
                  <c:v>282.67013279999998</c:v>
                </c:pt>
                <c:pt idx="1">
                  <c:v>282.88904520000006</c:v>
                </c:pt>
              </c:numCache>
            </c:numRef>
          </c:val>
        </c:ser>
        <c:ser>
          <c:idx val="1"/>
          <c:order val="1"/>
          <c:tx>
            <c:strRef>
              <c:f>REvsREnoCO2!$D$276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REvsREnoCO2!$D$277:$D$278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REvsREnoCO2!$E$276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REvsREnoCO2!$E$277:$E$278</c:f>
              <c:numCache>
                <c:formatCode>General</c:formatCode>
                <c:ptCount val="2"/>
                <c:pt idx="0">
                  <c:v>0.57509400000000011</c:v>
                </c:pt>
                <c:pt idx="1">
                  <c:v>0.57509400000000011</c:v>
                </c:pt>
              </c:numCache>
            </c:numRef>
          </c:val>
        </c:ser>
        <c:ser>
          <c:idx val="3"/>
          <c:order val="3"/>
          <c:tx>
            <c:strRef>
              <c:f>REvsREnoCO2!$F$276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REvsREnoCO2!$F$277:$F$278</c:f>
              <c:numCache>
                <c:formatCode>General</c:formatCode>
                <c:ptCount val="2"/>
                <c:pt idx="0">
                  <c:v>16.521360000000001</c:v>
                </c:pt>
                <c:pt idx="1">
                  <c:v>12.783818399999998</c:v>
                </c:pt>
              </c:numCache>
            </c:numRef>
          </c:val>
        </c:ser>
        <c:ser>
          <c:idx val="4"/>
          <c:order val="4"/>
          <c:tx>
            <c:strRef>
              <c:f>REvsREnoCO2!$G$276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REvsREnoCO2!$G$277:$G$278</c:f>
              <c:numCache>
                <c:formatCode>General</c:formatCode>
                <c:ptCount val="2"/>
                <c:pt idx="0">
                  <c:v>1.2042372000000001</c:v>
                </c:pt>
                <c:pt idx="1">
                  <c:v>1.121718</c:v>
                </c:pt>
              </c:numCache>
            </c:numRef>
          </c:val>
        </c:ser>
        <c:ser>
          <c:idx val="5"/>
          <c:order val="5"/>
          <c:tx>
            <c:strRef>
              <c:f>REvsREnoCO2!$H$276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REvsREnoCO2!$H$277:$H$278</c:f>
              <c:numCache>
                <c:formatCode>General</c:formatCode>
                <c:ptCount val="2"/>
                <c:pt idx="0">
                  <c:v>0.78839999999999999</c:v>
                </c:pt>
                <c:pt idx="1">
                  <c:v>0.56940000000000002</c:v>
                </c:pt>
              </c:numCache>
            </c:numRef>
          </c:val>
        </c:ser>
        <c:ser>
          <c:idx val="6"/>
          <c:order val="6"/>
          <c:tx>
            <c:strRef>
              <c:f>REvsREnoCO2!$I$276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REvsREnoCO2!$I$277:$I$278</c:f>
              <c:numCache>
                <c:formatCode>General</c:formatCode>
                <c:ptCount val="2"/>
                <c:pt idx="0">
                  <c:v>30.375650399999998</c:v>
                </c:pt>
                <c:pt idx="1">
                  <c:v>17.496610799999999</c:v>
                </c:pt>
              </c:numCache>
            </c:numRef>
          </c:val>
        </c:ser>
        <c:ser>
          <c:idx val="8"/>
          <c:order val="7"/>
          <c:tx>
            <c:strRef>
              <c:f>REvsREnoCO2!$J$276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REvsREnoCO2!$J$277:$J$278</c:f>
              <c:numCache>
                <c:formatCode>General</c:formatCode>
                <c:ptCount val="2"/>
                <c:pt idx="0">
                  <c:v>1.1205791999999999</c:v>
                </c:pt>
                <c:pt idx="1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REvsREnoCO2!$K$276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REvsREnoCO2!$K$277:$K$278</c:f>
              <c:numCache>
                <c:formatCode>General</c:formatCode>
                <c:ptCount val="2"/>
                <c:pt idx="0">
                  <c:v>45.593084400000002</c:v>
                </c:pt>
                <c:pt idx="1">
                  <c:v>42.104764799999998</c:v>
                </c:pt>
              </c:numCache>
            </c:numRef>
          </c:val>
        </c:ser>
        <c:ser>
          <c:idx val="9"/>
          <c:order val="9"/>
          <c:tx>
            <c:strRef>
              <c:f>REvsREnoCO2!$O$276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REvsREnoCO2!$O$277:$O$278</c:f>
              <c:numCache>
                <c:formatCode>General</c:formatCode>
                <c:ptCount val="2"/>
                <c:pt idx="0">
                  <c:v>28.186964400000001</c:v>
                </c:pt>
                <c:pt idx="1">
                  <c:v>52.815879599999995</c:v>
                </c:pt>
              </c:numCache>
            </c:numRef>
          </c:val>
        </c:ser>
        <c:ser>
          <c:idx val="14"/>
          <c:order val="11"/>
          <c:tx>
            <c:strRef>
              <c:f>REvsREnoCO2!$R$276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REvsREnoCO2!$R$277:$R$278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REvsREnoCO2!$S$276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REvsREnoCO2!$S$277:$S$278</c:f>
              <c:numCache>
                <c:formatCode>General</c:formatCode>
                <c:ptCount val="2"/>
                <c:pt idx="0">
                  <c:v>0.876</c:v>
                </c:pt>
                <c:pt idx="1">
                  <c:v>0.876</c:v>
                </c:pt>
              </c:numCache>
            </c:numRef>
          </c:val>
        </c:ser>
        <c:ser>
          <c:idx val="16"/>
          <c:order val="13"/>
          <c:tx>
            <c:strRef>
              <c:f>REvsREnoCO2!$T$276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REvsREnoCO2!$T$277:$T$278</c:f>
              <c:numCache>
                <c:formatCode>General</c:formatCode>
                <c:ptCount val="2"/>
                <c:pt idx="0">
                  <c:v>43.0196592</c:v>
                </c:pt>
                <c:pt idx="1">
                  <c:v>39.040166400000004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315584"/>
        <c:axId val="65317504"/>
      </c:barChart>
      <c:lineChart>
        <c:grouping val="standard"/>
        <c:varyColors val="0"/>
        <c:ser>
          <c:idx val="13"/>
          <c:order val="10"/>
          <c:tx>
            <c:strRef>
              <c:f>REvsREnoCO2!$Q$276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strRef>
              <c:f>REvsREnoCO2!$B$277:$B$278</c:f>
              <c:strCache>
                <c:ptCount val="2"/>
                <c:pt idx="0">
                  <c:v>RE</c:v>
                </c:pt>
                <c:pt idx="1">
                  <c:v>RE no Inga</c:v>
                </c:pt>
              </c:strCache>
            </c:strRef>
          </c:cat>
          <c:val>
            <c:numRef>
              <c:f>REvsREnoCO2!$Q$277:$Q$278</c:f>
              <c:numCache>
                <c:formatCode>General</c:formatCode>
                <c:ptCount val="2"/>
                <c:pt idx="0">
                  <c:v>414.71679599999999</c:v>
                </c:pt>
                <c:pt idx="1">
                  <c:v>414.71679599999999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504"/>
      </c:lineChart>
      <c:catAx>
        <c:axId val="653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31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(Overview!$D$5:$L$5,Overview!$N$5,Overview!$P$5:$Q$5)</c:f>
              <c:strCache>
                <c:ptCount val="12"/>
                <c:pt idx="0">
                  <c:v>Coal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Hydro</c:v>
                </c:pt>
                <c:pt idx="5">
                  <c:v>Biomass</c:v>
                </c:pt>
                <c:pt idx="6">
                  <c:v>Solar PV</c:v>
                </c:pt>
                <c:pt idx="7">
                  <c:v>Solar Thermal</c:v>
                </c:pt>
                <c:pt idx="8">
                  <c:v>Wind</c:v>
                </c:pt>
                <c:pt idx="9">
                  <c:v>Dist. Oil</c:v>
                </c:pt>
                <c:pt idx="10">
                  <c:v>Mini Hydro</c:v>
                </c:pt>
                <c:pt idx="11">
                  <c:v>Dist.Solar PV</c:v>
                </c:pt>
              </c:strCache>
            </c:strRef>
          </c:cat>
          <c:val>
            <c:numRef>
              <c:f>(Overview!$D$15:$L$15,Overview!$N$15,Overview!$P$15:$Q$15)</c:f>
              <c:numCache>
                <c:formatCode>#,##0</c:formatCode>
                <c:ptCount val="12"/>
                <c:pt idx="0">
                  <c:v>-25681.867199999979</c:v>
                </c:pt>
                <c:pt idx="1">
                  <c:v>0</c:v>
                </c:pt>
                <c:pt idx="2">
                  <c:v>-20347.114800000003</c:v>
                </c:pt>
                <c:pt idx="3">
                  <c:v>-67167.124799999991</c:v>
                </c:pt>
                <c:pt idx="4">
                  <c:v>-1214.8368000000191</c:v>
                </c:pt>
                <c:pt idx="5">
                  <c:v>-1596.6852000000035</c:v>
                </c:pt>
                <c:pt idx="6">
                  <c:v>32945.8344</c:v>
                </c:pt>
                <c:pt idx="7">
                  <c:v>0</c:v>
                </c:pt>
                <c:pt idx="8">
                  <c:v>28547.263200000005</c:v>
                </c:pt>
                <c:pt idx="9">
                  <c:v>-149.35799999999998</c:v>
                </c:pt>
                <c:pt idx="10">
                  <c:v>14.979600000000573</c:v>
                </c:pt>
                <c:pt idx="11">
                  <c:v>45682.436399999999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31808"/>
        <c:axId val="76233344"/>
      </c:barChart>
      <c:catAx>
        <c:axId val="76231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6233344"/>
        <c:crosses val="autoZero"/>
        <c:auto val="1"/>
        <c:lblAlgn val="ctr"/>
        <c:lblOffset val="100"/>
        <c:noMultiLvlLbl val="0"/>
      </c:catAx>
      <c:valAx>
        <c:axId val="76233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62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RE!$C$10:$C$74</c:f>
              <c:numCache>
                <c:formatCode>_(* #,##0_);_(* \(#,##0\);_(* "-"??_);_(@_)</c:formatCode>
                <c:ptCount val="65"/>
                <c:pt idx="0">
                  <c:v>263.46383280000003</c:v>
                </c:pt>
                <c:pt idx="1">
                  <c:v>270.22374960000002</c:v>
                </c:pt>
                <c:pt idx="2">
                  <c:v>278.8768776</c:v>
                </c:pt>
                <c:pt idx="3">
                  <c:v>287.86595159999996</c:v>
                </c:pt>
                <c:pt idx="4">
                  <c:v>294.55044479999992</c:v>
                </c:pt>
                <c:pt idx="5">
                  <c:v>302.75558639999997</c:v>
                </c:pt>
                <c:pt idx="6">
                  <c:v>322.46181960000001</c:v>
                </c:pt>
                <c:pt idx="7">
                  <c:v>329.61287040000002</c:v>
                </c:pt>
                <c:pt idx="8">
                  <c:v>332.88788400000004</c:v>
                </c:pt>
                <c:pt idx="9">
                  <c:v>337.98208679999993</c:v>
                </c:pt>
                <c:pt idx="10">
                  <c:v>341.06595719999996</c:v>
                </c:pt>
                <c:pt idx="11">
                  <c:v>341.097756</c:v>
                </c:pt>
                <c:pt idx="12">
                  <c:v>341.30983559999999</c:v>
                </c:pt>
                <c:pt idx="13">
                  <c:v>331.45483559999997</c:v>
                </c:pt>
                <c:pt idx="14">
                  <c:v>325.49216639999997</c:v>
                </c:pt>
                <c:pt idx="15">
                  <c:v>314.19859919999999</c:v>
                </c:pt>
                <c:pt idx="16">
                  <c:v>314.16662519999994</c:v>
                </c:pt>
                <c:pt idx="17">
                  <c:v>313.29001199999999</c:v>
                </c:pt>
                <c:pt idx="18">
                  <c:v>314.11266359999996</c:v>
                </c:pt>
                <c:pt idx="19">
                  <c:v>314.11537919999995</c:v>
                </c:pt>
                <c:pt idx="20">
                  <c:v>312.40875599999998</c:v>
                </c:pt>
                <c:pt idx="22">
                  <c:v>263.46383280000003</c:v>
                </c:pt>
                <c:pt idx="23">
                  <c:v>270.25607400000001</c:v>
                </c:pt>
                <c:pt idx="24">
                  <c:v>278.96710560000002</c:v>
                </c:pt>
                <c:pt idx="25">
                  <c:v>287.83126199999998</c:v>
                </c:pt>
                <c:pt idx="26">
                  <c:v>294.49867320000004</c:v>
                </c:pt>
                <c:pt idx="27">
                  <c:v>302.70328919999997</c:v>
                </c:pt>
                <c:pt idx="28">
                  <c:v>322.48091640000001</c:v>
                </c:pt>
                <c:pt idx="29">
                  <c:v>329.43311519999992</c:v>
                </c:pt>
                <c:pt idx="30">
                  <c:v>332.39119200000005</c:v>
                </c:pt>
                <c:pt idx="31">
                  <c:v>337.48521959999999</c:v>
                </c:pt>
                <c:pt idx="32">
                  <c:v>341.18579399999993</c:v>
                </c:pt>
                <c:pt idx="33">
                  <c:v>345.74405999999999</c:v>
                </c:pt>
                <c:pt idx="34">
                  <c:v>349.57209239999997</c:v>
                </c:pt>
                <c:pt idx="35">
                  <c:v>347.79311160000003</c:v>
                </c:pt>
                <c:pt idx="36">
                  <c:v>349.80002759999996</c:v>
                </c:pt>
                <c:pt idx="37">
                  <c:v>338.25478559999993</c:v>
                </c:pt>
                <c:pt idx="38">
                  <c:v>338.25154439999994</c:v>
                </c:pt>
                <c:pt idx="39">
                  <c:v>338.25031799999999</c:v>
                </c:pt>
                <c:pt idx="40">
                  <c:v>338.15737439999998</c:v>
                </c:pt>
                <c:pt idx="41">
                  <c:v>338.14511040000002</c:v>
                </c:pt>
                <c:pt idx="42">
                  <c:v>338.09062319999998</c:v>
                </c:pt>
                <c:pt idx="44">
                  <c:v>263.46383280000003</c:v>
                </c:pt>
                <c:pt idx="45">
                  <c:v>270.19799519999998</c:v>
                </c:pt>
                <c:pt idx="46">
                  <c:v>278.86119719999999</c:v>
                </c:pt>
                <c:pt idx="47">
                  <c:v>287.84510280000001</c:v>
                </c:pt>
                <c:pt idx="48">
                  <c:v>294.5090975999999</c:v>
                </c:pt>
                <c:pt idx="49">
                  <c:v>302.71721760000003</c:v>
                </c:pt>
                <c:pt idx="50">
                  <c:v>322.31447639999999</c:v>
                </c:pt>
                <c:pt idx="51">
                  <c:v>329.45063519999997</c:v>
                </c:pt>
                <c:pt idx="52">
                  <c:v>333.2770908</c:v>
                </c:pt>
                <c:pt idx="53">
                  <c:v>340.10822639999998</c:v>
                </c:pt>
                <c:pt idx="54">
                  <c:v>344.30382839999993</c:v>
                </c:pt>
                <c:pt idx="55">
                  <c:v>344.55191159999993</c:v>
                </c:pt>
                <c:pt idx="56">
                  <c:v>344.59939079999992</c:v>
                </c:pt>
                <c:pt idx="57">
                  <c:v>334.74439079999996</c:v>
                </c:pt>
                <c:pt idx="58">
                  <c:v>328.78750319999995</c:v>
                </c:pt>
                <c:pt idx="59">
                  <c:v>317.4980531999999</c:v>
                </c:pt>
                <c:pt idx="60">
                  <c:v>317.48815439999993</c:v>
                </c:pt>
                <c:pt idx="61">
                  <c:v>316.20586559999998</c:v>
                </c:pt>
                <c:pt idx="62">
                  <c:v>316.8612887999999</c:v>
                </c:pt>
                <c:pt idx="63">
                  <c:v>316.54689239999993</c:v>
                </c:pt>
                <c:pt idx="64">
                  <c:v>315.89295839999994</c:v>
                </c:pt>
              </c:numCache>
            </c:numRef>
          </c:val>
        </c:ser>
        <c:ser>
          <c:idx val="1"/>
          <c:order val="1"/>
          <c:tx>
            <c:strRef>
              <c:f>RE!$D$9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RE!$D$10:$D$74</c:f>
              <c:numCache>
                <c:formatCode>_(* #,##0_);_(* \(#,##0\);_(* "-"??_);_(@_)</c:formatCode>
                <c:ptCount val="65"/>
                <c:pt idx="0">
                  <c:v>2.4251184000000001</c:v>
                </c:pt>
                <c:pt idx="1">
                  <c:v>2.4512231999999994</c:v>
                </c:pt>
                <c:pt idx="2">
                  <c:v>2.4054960000000003</c:v>
                </c:pt>
                <c:pt idx="3">
                  <c:v>2.4478067999999995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2.4251184000000001</c:v>
                </c:pt>
                <c:pt idx="23">
                  <c:v>2.4512231999999994</c:v>
                </c:pt>
                <c:pt idx="24">
                  <c:v>2.4054960000000003</c:v>
                </c:pt>
                <c:pt idx="25">
                  <c:v>2.4478067999999995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2.4251184000000001</c:v>
                </c:pt>
                <c:pt idx="45">
                  <c:v>2.4512231999999994</c:v>
                </c:pt>
                <c:pt idx="46">
                  <c:v>2.4072480000000001</c:v>
                </c:pt>
                <c:pt idx="47">
                  <c:v>2.3566152000000002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1.1475600000000001E-2</c:v>
                </c:pt>
              </c:numCache>
            </c:numRef>
          </c:val>
        </c:ser>
        <c:ser>
          <c:idx val="2"/>
          <c:order val="2"/>
          <c:tx>
            <c:strRef>
              <c:f>RE!$E$9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RE!$E$10:$E$74</c:f>
              <c:numCache>
                <c:formatCode>_(* #,##0_);_(* \(#,##0\);_(* "-"??_);_(@_)</c:formatCode>
                <c:ptCount val="65"/>
                <c:pt idx="0">
                  <c:v>4.3223592000000002</c:v>
                </c:pt>
                <c:pt idx="1">
                  <c:v>4.6586556000000003</c:v>
                </c:pt>
                <c:pt idx="2">
                  <c:v>5.2363776</c:v>
                </c:pt>
                <c:pt idx="3">
                  <c:v>5.9918399999999998</c:v>
                </c:pt>
                <c:pt idx="4">
                  <c:v>8.1900744000000003</c:v>
                </c:pt>
                <c:pt idx="5">
                  <c:v>9.3171359999999961</c:v>
                </c:pt>
                <c:pt idx="6">
                  <c:v>2.1126492000000003</c:v>
                </c:pt>
                <c:pt idx="7">
                  <c:v>2.1089699999999998</c:v>
                </c:pt>
                <c:pt idx="8">
                  <c:v>2.1848315999999999</c:v>
                </c:pt>
                <c:pt idx="9">
                  <c:v>8.1338352</c:v>
                </c:pt>
                <c:pt idx="10">
                  <c:v>11.942595599999997</c:v>
                </c:pt>
                <c:pt idx="11">
                  <c:v>11.942595599999997</c:v>
                </c:pt>
                <c:pt idx="12">
                  <c:v>11.942595599999997</c:v>
                </c:pt>
                <c:pt idx="13">
                  <c:v>11.942595599999997</c:v>
                </c:pt>
                <c:pt idx="14">
                  <c:v>11.942595599999997</c:v>
                </c:pt>
                <c:pt idx="15">
                  <c:v>12.729593999999997</c:v>
                </c:pt>
                <c:pt idx="16">
                  <c:v>10.249550399999999</c:v>
                </c:pt>
                <c:pt idx="17">
                  <c:v>10.323747599999997</c:v>
                </c:pt>
                <c:pt idx="18">
                  <c:v>10.192084799999998</c:v>
                </c:pt>
                <c:pt idx="19">
                  <c:v>8.311838400000001</c:v>
                </c:pt>
                <c:pt idx="20">
                  <c:v>6.4939632000000005</c:v>
                </c:pt>
                <c:pt idx="22">
                  <c:v>4.3223592000000002</c:v>
                </c:pt>
                <c:pt idx="23">
                  <c:v>4.6586556000000003</c:v>
                </c:pt>
                <c:pt idx="24">
                  <c:v>5.2363776</c:v>
                </c:pt>
                <c:pt idx="25">
                  <c:v>5.9918399999999998</c:v>
                </c:pt>
                <c:pt idx="26">
                  <c:v>8.2520951999999994</c:v>
                </c:pt>
                <c:pt idx="27">
                  <c:v>9.3690827999999993</c:v>
                </c:pt>
                <c:pt idx="28">
                  <c:v>2.1310452</c:v>
                </c:pt>
                <c:pt idx="29">
                  <c:v>2.1273659999999999</c:v>
                </c:pt>
                <c:pt idx="30">
                  <c:v>2.2032275999999995</c:v>
                </c:pt>
                <c:pt idx="31">
                  <c:v>8.203301999999999</c:v>
                </c:pt>
                <c:pt idx="32">
                  <c:v>11.5384092</c:v>
                </c:pt>
                <c:pt idx="33">
                  <c:v>15.511069199999998</c:v>
                </c:pt>
                <c:pt idx="34">
                  <c:v>16.487896799999998</c:v>
                </c:pt>
                <c:pt idx="35">
                  <c:v>18.238495200000006</c:v>
                </c:pt>
                <c:pt idx="36">
                  <c:v>19.067191200000003</c:v>
                </c:pt>
                <c:pt idx="37">
                  <c:v>23.578591200000005</c:v>
                </c:pt>
                <c:pt idx="38">
                  <c:v>24.787821600000008</c:v>
                </c:pt>
                <c:pt idx="39">
                  <c:v>26.070723600000004</c:v>
                </c:pt>
                <c:pt idx="40">
                  <c:v>26.776254000000005</c:v>
                </c:pt>
                <c:pt idx="41">
                  <c:v>27.537235200000001</c:v>
                </c:pt>
                <c:pt idx="42">
                  <c:v>26.841078000000007</c:v>
                </c:pt>
                <c:pt idx="44">
                  <c:v>4.3223592000000002</c:v>
                </c:pt>
                <c:pt idx="45">
                  <c:v>4.6586556000000003</c:v>
                </c:pt>
                <c:pt idx="46">
                  <c:v>5.2363776</c:v>
                </c:pt>
                <c:pt idx="47">
                  <c:v>5.9918399999999998</c:v>
                </c:pt>
                <c:pt idx="48">
                  <c:v>8.0740044000000015</c:v>
                </c:pt>
                <c:pt idx="49">
                  <c:v>9.2010659999999973</c:v>
                </c:pt>
                <c:pt idx="50">
                  <c:v>2.0781347999999999</c:v>
                </c:pt>
                <c:pt idx="51">
                  <c:v>2.0744555999999998</c:v>
                </c:pt>
                <c:pt idx="52">
                  <c:v>5.6184887999999997</c:v>
                </c:pt>
                <c:pt idx="53">
                  <c:v>14.080561199999998</c:v>
                </c:pt>
                <c:pt idx="54">
                  <c:v>17.2391544</c:v>
                </c:pt>
                <c:pt idx="55">
                  <c:v>23.049750000000003</c:v>
                </c:pt>
                <c:pt idx="56">
                  <c:v>23.049750000000003</c:v>
                </c:pt>
                <c:pt idx="57">
                  <c:v>23.049750000000003</c:v>
                </c:pt>
                <c:pt idx="58">
                  <c:v>23.072701200000004</c:v>
                </c:pt>
                <c:pt idx="59">
                  <c:v>23.970513600000007</c:v>
                </c:pt>
                <c:pt idx="60">
                  <c:v>21.357843599999999</c:v>
                </c:pt>
                <c:pt idx="61">
                  <c:v>21.411542400000002</c:v>
                </c:pt>
                <c:pt idx="62">
                  <c:v>21.4321284</c:v>
                </c:pt>
                <c:pt idx="63">
                  <c:v>21.4297632</c:v>
                </c:pt>
                <c:pt idx="64">
                  <c:v>12.900414</c:v>
                </c:pt>
              </c:numCache>
            </c:numRef>
          </c:val>
        </c:ser>
        <c:ser>
          <c:idx val="3"/>
          <c:order val="3"/>
          <c:tx>
            <c:strRef>
              <c:f>RE!$F$9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RE!$F$10:$F$74</c:f>
              <c:numCache>
                <c:formatCode>_(* #,##0_);_(* \(#,##0\);_(* "-"??_);_(@_)</c:formatCode>
                <c:ptCount val="65"/>
                <c:pt idx="0">
                  <c:v>12.783818399999998</c:v>
                </c:pt>
                <c:pt idx="1">
                  <c:v>12.783818399999998</c:v>
                </c:pt>
                <c:pt idx="2">
                  <c:v>12.783818399999998</c:v>
                </c:pt>
                <c:pt idx="3">
                  <c:v>12.783818399999998</c:v>
                </c:pt>
                <c:pt idx="4">
                  <c:v>12.783818399999998</c:v>
                </c:pt>
                <c:pt idx="5">
                  <c:v>12.783818399999998</c:v>
                </c:pt>
                <c:pt idx="6">
                  <c:v>12.783818399999998</c:v>
                </c:pt>
                <c:pt idx="7">
                  <c:v>12.783818399999998</c:v>
                </c:pt>
                <c:pt idx="8">
                  <c:v>12.783818399999998</c:v>
                </c:pt>
                <c:pt idx="9">
                  <c:v>12.783818399999998</c:v>
                </c:pt>
                <c:pt idx="10">
                  <c:v>12.783818399999998</c:v>
                </c:pt>
                <c:pt idx="11">
                  <c:v>12.783818399999998</c:v>
                </c:pt>
                <c:pt idx="12">
                  <c:v>12.783818399999998</c:v>
                </c:pt>
                <c:pt idx="13">
                  <c:v>12.783818399999998</c:v>
                </c:pt>
                <c:pt idx="14">
                  <c:v>12.783818399999998</c:v>
                </c:pt>
                <c:pt idx="15">
                  <c:v>16.521360000000001</c:v>
                </c:pt>
                <c:pt idx="16">
                  <c:v>16.521360000000001</c:v>
                </c:pt>
                <c:pt idx="17">
                  <c:v>16.521360000000001</c:v>
                </c:pt>
                <c:pt idx="18">
                  <c:v>16.521360000000001</c:v>
                </c:pt>
                <c:pt idx="19">
                  <c:v>16.521360000000001</c:v>
                </c:pt>
                <c:pt idx="20">
                  <c:v>16.521360000000001</c:v>
                </c:pt>
                <c:pt idx="22">
                  <c:v>12.783818399999998</c:v>
                </c:pt>
                <c:pt idx="23">
                  <c:v>12.783818399999998</c:v>
                </c:pt>
                <c:pt idx="24">
                  <c:v>12.783818399999998</c:v>
                </c:pt>
                <c:pt idx="25">
                  <c:v>12.783818399999998</c:v>
                </c:pt>
                <c:pt idx="26">
                  <c:v>12.783818399999998</c:v>
                </c:pt>
                <c:pt idx="27">
                  <c:v>12.783818399999998</c:v>
                </c:pt>
                <c:pt idx="28">
                  <c:v>12.783818399999998</c:v>
                </c:pt>
                <c:pt idx="29">
                  <c:v>12.783818399999998</c:v>
                </c:pt>
                <c:pt idx="30">
                  <c:v>12.783818399999998</c:v>
                </c:pt>
                <c:pt idx="31">
                  <c:v>12.783818399999998</c:v>
                </c:pt>
                <c:pt idx="32">
                  <c:v>12.783818399999998</c:v>
                </c:pt>
                <c:pt idx="33">
                  <c:v>12.783818399999998</c:v>
                </c:pt>
                <c:pt idx="34">
                  <c:v>12.783818399999998</c:v>
                </c:pt>
                <c:pt idx="35">
                  <c:v>12.783818399999998</c:v>
                </c:pt>
                <c:pt idx="36">
                  <c:v>12.783818399999998</c:v>
                </c:pt>
                <c:pt idx="37">
                  <c:v>24.697418400000004</c:v>
                </c:pt>
                <c:pt idx="38">
                  <c:v>36.611018399999999</c:v>
                </c:pt>
                <c:pt idx="39">
                  <c:v>48.524618400000001</c:v>
                </c:pt>
                <c:pt idx="40">
                  <c:v>60.438218399999997</c:v>
                </c:pt>
                <c:pt idx="41">
                  <c:v>72.351818399999999</c:v>
                </c:pt>
                <c:pt idx="42">
                  <c:v>83.688484799999998</c:v>
                </c:pt>
                <c:pt idx="44">
                  <c:v>12.783818399999998</c:v>
                </c:pt>
                <c:pt idx="45">
                  <c:v>12.783818399999998</c:v>
                </c:pt>
                <c:pt idx="46">
                  <c:v>12.783818399999998</c:v>
                </c:pt>
                <c:pt idx="47">
                  <c:v>12.783818399999998</c:v>
                </c:pt>
                <c:pt idx="48">
                  <c:v>12.783818399999998</c:v>
                </c:pt>
                <c:pt idx="49">
                  <c:v>12.783818399999998</c:v>
                </c:pt>
                <c:pt idx="50">
                  <c:v>12.783818399999998</c:v>
                </c:pt>
                <c:pt idx="51">
                  <c:v>12.783818399999998</c:v>
                </c:pt>
                <c:pt idx="52">
                  <c:v>12.783818399999998</c:v>
                </c:pt>
                <c:pt idx="53">
                  <c:v>12.783818399999998</c:v>
                </c:pt>
                <c:pt idx="54">
                  <c:v>12.783818399999998</c:v>
                </c:pt>
                <c:pt idx="55">
                  <c:v>12.783818399999998</c:v>
                </c:pt>
                <c:pt idx="56">
                  <c:v>12.783818399999998</c:v>
                </c:pt>
                <c:pt idx="57">
                  <c:v>12.783818399999998</c:v>
                </c:pt>
                <c:pt idx="58">
                  <c:v>12.783818399999998</c:v>
                </c:pt>
                <c:pt idx="59">
                  <c:v>22.828822799999998</c:v>
                </c:pt>
                <c:pt idx="60">
                  <c:v>22.828822799999998</c:v>
                </c:pt>
                <c:pt idx="61">
                  <c:v>22.828822799999998</c:v>
                </c:pt>
                <c:pt idx="62">
                  <c:v>22.828822799999998</c:v>
                </c:pt>
                <c:pt idx="63">
                  <c:v>22.828822799999998</c:v>
                </c:pt>
                <c:pt idx="64">
                  <c:v>26.9170272</c:v>
                </c:pt>
              </c:numCache>
            </c:numRef>
          </c:val>
        </c:ser>
        <c:ser>
          <c:idx val="4"/>
          <c:order val="4"/>
          <c:tx>
            <c:strRef>
              <c:f>RE!$G$9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RE!$G$10:$G$74</c:f>
              <c:numCache>
                <c:formatCode>_(* #,##0_);_(* \(#,##0\);_(* "-"??_);_(@_)</c:formatCode>
                <c:ptCount val="65"/>
                <c:pt idx="0">
                  <c:v>36.887834399999996</c:v>
                </c:pt>
                <c:pt idx="1">
                  <c:v>39.33310079999999</c:v>
                </c:pt>
                <c:pt idx="2">
                  <c:v>40.774558800000001</c:v>
                </c:pt>
                <c:pt idx="3">
                  <c:v>41.908715999999984</c:v>
                </c:pt>
                <c:pt idx="4">
                  <c:v>43.793342399999986</c:v>
                </c:pt>
                <c:pt idx="5">
                  <c:v>44.676262799999996</c:v>
                </c:pt>
                <c:pt idx="6">
                  <c:v>49.024288800000001</c:v>
                </c:pt>
                <c:pt idx="7">
                  <c:v>54.699980400000008</c:v>
                </c:pt>
                <c:pt idx="8">
                  <c:v>65.283024000000012</c:v>
                </c:pt>
                <c:pt idx="9">
                  <c:v>71.154939599999992</c:v>
                </c:pt>
                <c:pt idx="10">
                  <c:v>79.802636400000011</c:v>
                </c:pt>
                <c:pt idx="11">
                  <c:v>88.521114000000026</c:v>
                </c:pt>
                <c:pt idx="12">
                  <c:v>96.689288400000009</c:v>
                </c:pt>
                <c:pt idx="13">
                  <c:v>102.59186399999997</c:v>
                </c:pt>
                <c:pt idx="14">
                  <c:v>108.56162879999998</c:v>
                </c:pt>
                <c:pt idx="15">
                  <c:v>112.8912588</c:v>
                </c:pt>
                <c:pt idx="16">
                  <c:v>117.68867280000001</c:v>
                </c:pt>
                <c:pt idx="17">
                  <c:v>122.73154199999999</c:v>
                </c:pt>
                <c:pt idx="18">
                  <c:v>128.1667716</c:v>
                </c:pt>
                <c:pt idx="19">
                  <c:v>133.37494199999998</c:v>
                </c:pt>
                <c:pt idx="20">
                  <c:v>139.16863079999999</c:v>
                </c:pt>
                <c:pt idx="22">
                  <c:v>36.887834399999996</c:v>
                </c:pt>
                <c:pt idx="23">
                  <c:v>39.332925599999996</c:v>
                </c:pt>
                <c:pt idx="24">
                  <c:v>40.774558800000001</c:v>
                </c:pt>
                <c:pt idx="25">
                  <c:v>41.908715999999991</c:v>
                </c:pt>
                <c:pt idx="26">
                  <c:v>43.793167199999999</c:v>
                </c:pt>
                <c:pt idx="27">
                  <c:v>44.676175199999996</c:v>
                </c:pt>
                <c:pt idx="28">
                  <c:v>49.057138800000004</c:v>
                </c:pt>
                <c:pt idx="29">
                  <c:v>54.699980400000008</c:v>
                </c:pt>
                <c:pt idx="30">
                  <c:v>65.283111599999998</c:v>
                </c:pt>
                <c:pt idx="31">
                  <c:v>71.155027199999992</c:v>
                </c:pt>
                <c:pt idx="32">
                  <c:v>79.747623600000026</c:v>
                </c:pt>
                <c:pt idx="33">
                  <c:v>85.990262400000006</c:v>
                </c:pt>
                <c:pt idx="34">
                  <c:v>93.078503999999995</c:v>
                </c:pt>
                <c:pt idx="35">
                  <c:v>102.52108319999999</c:v>
                </c:pt>
                <c:pt idx="36">
                  <c:v>109.44603840000001</c:v>
                </c:pt>
                <c:pt idx="37">
                  <c:v>118.40594159999999</c:v>
                </c:pt>
                <c:pt idx="38">
                  <c:v>122.89684319999999</c:v>
                </c:pt>
                <c:pt idx="39">
                  <c:v>126.57954719999999</c:v>
                </c:pt>
                <c:pt idx="40">
                  <c:v>130.87807919999997</c:v>
                </c:pt>
                <c:pt idx="41">
                  <c:v>135.51387119999998</c:v>
                </c:pt>
                <c:pt idx="42">
                  <c:v>140.38346760000002</c:v>
                </c:pt>
                <c:pt idx="44">
                  <c:v>36.887921999999996</c:v>
                </c:pt>
                <c:pt idx="45">
                  <c:v>39.332925599999996</c:v>
                </c:pt>
                <c:pt idx="46">
                  <c:v>40.774471200000001</c:v>
                </c:pt>
                <c:pt idx="47">
                  <c:v>41.908891199999992</c:v>
                </c:pt>
                <c:pt idx="48">
                  <c:v>43.793254799999985</c:v>
                </c:pt>
                <c:pt idx="49">
                  <c:v>44.676262799999996</c:v>
                </c:pt>
                <c:pt idx="50">
                  <c:v>49.053809999999991</c:v>
                </c:pt>
                <c:pt idx="51">
                  <c:v>54.657231599999996</c:v>
                </c:pt>
                <c:pt idx="52">
                  <c:v>61.185621600000005</c:v>
                </c:pt>
                <c:pt idx="53">
                  <c:v>62.754888000000008</c:v>
                </c:pt>
                <c:pt idx="54">
                  <c:v>69.063314399999996</c:v>
                </c:pt>
                <c:pt idx="55">
                  <c:v>70.340084399999995</c:v>
                </c:pt>
                <c:pt idx="56">
                  <c:v>72.075528000000006</c:v>
                </c:pt>
                <c:pt idx="57">
                  <c:v>74.706331200000008</c:v>
                </c:pt>
                <c:pt idx="58">
                  <c:v>76.111172400000015</c:v>
                </c:pt>
                <c:pt idx="59">
                  <c:v>80.983834800000025</c:v>
                </c:pt>
                <c:pt idx="60">
                  <c:v>86.349072000000007</c:v>
                </c:pt>
                <c:pt idx="61">
                  <c:v>90.190332000000012</c:v>
                </c:pt>
                <c:pt idx="62">
                  <c:v>90.638668800000033</c:v>
                </c:pt>
                <c:pt idx="63">
                  <c:v>91.454049600000019</c:v>
                </c:pt>
                <c:pt idx="64">
                  <c:v>92.320150800000008</c:v>
                </c:pt>
              </c:numCache>
            </c:numRef>
          </c:val>
        </c:ser>
        <c:ser>
          <c:idx val="5"/>
          <c:order val="5"/>
          <c:tx>
            <c:strRef>
              <c:f>RE!$H$9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RE!$H$10:$H$74</c:f>
              <c:numCache>
                <c:formatCode>_(* #,##0_);_(* \(#,##0\);_(* "-"??_);_(@_)</c:formatCode>
                <c:ptCount val="65"/>
                <c:pt idx="0">
                  <c:v>1.5873995999999997</c:v>
                </c:pt>
                <c:pt idx="1">
                  <c:v>2.1524195999999995</c:v>
                </c:pt>
                <c:pt idx="2">
                  <c:v>2.5212155999999997</c:v>
                </c:pt>
                <c:pt idx="3">
                  <c:v>2.5630883999999998</c:v>
                </c:pt>
                <c:pt idx="4">
                  <c:v>2.5630883999999998</c:v>
                </c:pt>
                <c:pt idx="5">
                  <c:v>3.1324883999999997</c:v>
                </c:pt>
                <c:pt idx="6">
                  <c:v>3.1324883999999997</c:v>
                </c:pt>
                <c:pt idx="7">
                  <c:v>3.1644623999999997</c:v>
                </c:pt>
                <c:pt idx="8">
                  <c:v>3.1833839999999998</c:v>
                </c:pt>
                <c:pt idx="9">
                  <c:v>3.4256855999999996</c:v>
                </c:pt>
                <c:pt idx="10">
                  <c:v>3.4346207999999998</c:v>
                </c:pt>
                <c:pt idx="11">
                  <c:v>4.6932575999999999</c:v>
                </c:pt>
                <c:pt idx="12">
                  <c:v>5.8087560000000007</c:v>
                </c:pt>
                <c:pt idx="13">
                  <c:v>7.3335215999999992</c:v>
                </c:pt>
                <c:pt idx="14">
                  <c:v>7.3335215999999992</c:v>
                </c:pt>
                <c:pt idx="15">
                  <c:v>7.3335215999999992</c:v>
                </c:pt>
                <c:pt idx="16">
                  <c:v>8.3399579999999993</c:v>
                </c:pt>
                <c:pt idx="17">
                  <c:v>8.4176591999999992</c:v>
                </c:pt>
                <c:pt idx="18">
                  <c:v>9.0350639999999984</c:v>
                </c:pt>
                <c:pt idx="19">
                  <c:v>9.7518072</c:v>
                </c:pt>
                <c:pt idx="20">
                  <c:v>10.189193999999997</c:v>
                </c:pt>
                <c:pt idx="22">
                  <c:v>1.5873995999999997</c:v>
                </c:pt>
                <c:pt idx="23">
                  <c:v>2.1524195999999995</c:v>
                </c:pt>
                <c:pt idx="24">
                  <c:v>2.5212155999999997</c:v>
                </c:pt>
                <c:pt idx="25">
                  <c:v>2.5630883999999998</c:v>
                </c:pt>
                <c:pt idx="26">
                  <c:v>2.5630883999999998</c:v>
                </c:pt>
                <c:pt idx="27">
                  <c:v>3.1324883999999997</c:v>
                </c:pt>
                <c:pt idx="28">
                  <c:v>3.1564907999999994</c:v>
                </c:pt>
                <c:pt idx="29">
                  <c:v>3.1885523999999998</c:v>
                </c:pt>
                <c:pt idx="30">
                  <c:v>3.6490655999999997</c:v>
                </c:pt>
                <c:pt idx="31">
                  <c:v>3.8914548</c:v>
                </c:pt>
                <c:pt idx="32">
                  <c:v>3.9003899999999998</c:v>
                </c:pt>
                <c:pt idx="33">
                  <c:v>5.1533327999999994</c:v>
                </c:pt>
                <c:pt idx="34">
                  <c:v>5.9303447999999994</c:v>
                </c:pt>
                <c:pt idx="35">
                  <c:v>8.7945144000000006</c:v>
                </c:pt>
                <c:pt idx="36">
                  <c:v>11.379415199999999</c:v>
                </c:pt>
                <c:pt idx="37">
                  <c:v>11.785879200000002</c:v>
                </c:pt>
                <c:pt idx="38">
                  <c:v>11.785879200000002</c:v>
                </c:pt>
                <c:pt idx="39">
                  <c:v>11.785879200000002</c:v>
                </c:pt>
                <c:pt idx="40">
                  <c:v>11.785879200000002</c:v>
                </c:pt>
                <c:pt idx="41">
                  <c:v>11.785879200000002</c:v>
                </c:pt>
                <c:pt idx="42">
                  <c:v>11.785879200000002</c:v>
                </c:pt>
                <c:pt idx="44">
                  <c:v>1.5873995999999997</c:v>
                </c:pt>
                <c:pt idx="45">
                  <c:v>2.1524195999999995</c:v>
                </c:pt>
                <c:pt idx="46">
                  <c:v>2.5212155999999997</c:v>
                </c:pt>
                <c:pt idx="47">
                  <c:v>2.5630883999999998</c:v>
                </c:pt>
                <c:pt idx="48">
                  <c:v>2.5630883999999998</c:v>
                </c:pt>
                <c:pt idx="49">
                  <c:v>3.1324883999999997</c:v>
                </c:pt>
                <c:pt idx="50">
                  <c:v>3.1324883999999997</c:v>
                </c:pt>
                <c:pt idx="51">
                  <c:v>3.1644623999999997</c:v>
                </c:pt>
                <c:pt idx="52">
                  <c:v>3.1819823999999999</c:v>
                </c:pt>
                <c:pt idx="53">
                  <c:v>3.4009823999999997</c:v>
                </c:pt>
                <c:pt idx="54">
                  <c:v>3.9275460000000004</c:v>
                </c:pt>
                <c:pt idx="55">
                  <c:v>6.3305016000000007</c:v>
                </c:pt>
                <c:pt idx="56">
                  <c:v>10.280735999999999</c:v>
                </c:pt>
                <c:pt idx="57">
                  <c:v>15.594902399999999</c:v>
                </c:pt>
                <c:pt idx="58">
                  <c:v>15.680399999999999</c:v>
                </c:pt>
                <c:pt idx="59">
                  <c:v>15.680399999999999</c:v>
                </c:pt>
                <c:pt idx="60">
                  <c:v>15.680399999999999</c:v>
                </c:pt>
                <c:pt idx="61">
                  <c:v>15.680399999999999</c:v>
                </c:pt>
                <c:pt idx="62">
                  <c:v>15.680399999999999</c:v>
                </c:pt>
                <c:pt idx="63">
                  <c:v>15.800499599999998</c:v>
                </c:pt>
                <c:pt idx="64">
                  <c:v>15.958179599999999</c:v>
                </c:pt>
              </c:numCache>
            </c:numRef>
          </c:val>
        </c:ser>
        <c:ser>
          <c:idx val="6"/>
          <c:order val="6"/>
          <c:tx>
            <c:strRef>
              <c:f>RE!$I$9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RE!$I$10:$I$74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0.9996912</c:v>
                </c:pt>
                <c:pt idx="4">
                  <c:v>1.7247563999999997</c:v>
                </c:pt>
                <c:pt idx="5">
                  <c:v>2.6382492000000002</c:v>
                </c:pt>
                <c:pt idx="6">
                  <c:v>3.5166143999999999</c:v>
                </c:pt>
                <c:pt idx="7">
                  <c:v>3.5166143999999999</c:v>
                </c:pt>
                <c:pt idx="8">
                  <c:v>3.5166143999999999</c:v>
                </c:pt>
                <c:pt idx="9">
                  <c:v>3.5166143999999999</c:v>
                </c:pt>
                <c:pt idx="10">
                  <c:v>3.5166143999999999</c:v>
                </c:pt>
                <c:pt idx="11">
                  <c:v>3.5166143999999999</c:v>
                </c:pt>
                <c:pt idx="12">
                  <c:v>3.5166143999999999</c:v>
                </c:pt>
                <c:pt idx="13">
                  <c:v>12.332678399999999</c:v>
                </c:pt>
                <c:pt idx="14">
                  <c:v>21.175547999999999</c:v>
                </c:pt>
                <c:pt idx="15">
                  <c:v>30.718166399999998</c:v>
                </c:pt>
                <c:pt idx="16">
                  <c:v>34.463591999999998</c:v>
                </c:pt>
                <c:pt idx="17">
                  <c:v>36.409012799999999</c:v>
                </c:pt>
                <c:pt idx="18">
                  <c:v>36.409012799999999</c:v>
                </c:pt>
                <c:pt idx="19">
                  <c:v>36.409012799999999</c:v>
                </c:pt>
                <c:pt idx="20">
                  <c:v>36.409012799999999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0.94625519999999996</c:v>
                </c:pt>
                <c:pt idx="26">
                  <c:v>1.6713203999999999</c:v>
                </c:pt>
                <c:pt idx="27">
                  <c:v>2.5848132000000001</c:v>
                </c:pt>
                <c:pt idx="28">
                  <c:v>3.4631783999999999</c:v>
                </c:pt>
                <c:pt idx="29">
                  <c:v>3.4631783999999999</c:v>
                </c:pt>
                <c:pt idx="30">
                  <c:v>3.4631783999999999</c:v>
                </c:pt>
                <c:pt idx="31">
                  <c:v>3.4631783999999999</c:v>
                </c:pt>
                <c:pt idx="32">
                  <c:v>3.4631783999999999</c:v>
                </c:pt>
                <c:pt idx="33">
                  <c:v>3.4631783999999999</c:v>
                </c:pt>
                <c:pt idx="34">
                  <c:v>3.4631783999999999</c:v>
                </c:pt>
                <c:pt idx="35">
                  <c:v>3.4631783999999999</c:v>
                </c:pt>
                <c:pt idx="36">
                  <c:v>3.4631783999999999</c:v>
                </c:pt>
                <c:pt idx="37">
                  <c:v>3.4631783999999999</c:v>
                </c:pt>
                <c:pt idx="38">
                  <c:v>3.4631783999999999</c:v>
                </c:pt>
                <c:pt idx="39">
                  <c:v>3.4631783999999999</c:v>
                </c:pt>
                <c:pt idx="40">
                  <c:v>3.4631783999999999</c:v>
                </c:pt>
                <c:pt idx="41">
                  <c:v>3.4631783999999999</c:v>
                </c:pt>
                <c:pt idx="42">
                  <c:v>3.4631783999999999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1.1175131999999999</c:v>
                </c:pt>
                <c:pt idx="48">
                  <c:v>1.8425783999999996</c:v>
                </c:pt>
                <c:pt idx="49">
                  <c:v>2.7560712000000001</c:v>
                </c:pt>
                <c:pt idx="50">
                  <c:v>3.6344363999999998</c:v>
                </c:pt>
                <c:pt idx="51">
                  <c:v>3.6344363999999998</c:v>
                </c:pt>
                <c:pt idx="52">
                  <c:v>3.6344363999999998</c:v>
                </c:pt>
                <c:pt idx="53">
                  <c:v>3.6344363999999998</c:v>
                </c:pt>
                <c:pt idx="54">
                  <c:v>3.6344363999999998</c:v>
                </c:pt>
                <c:pt idx="55">
                  <c:v>3.6344363999999998</c:v>
                </c:pt>
                <c:pt idx="56">
                  <c:v>5.5621619999999989</c:v>
                </c:pt>
                <c:pt idx="57">
                  <c:v>17.557843200000001</c:v>
                </c:pt>
                <c:pt idx="58">
                  <c:v>32.107940399999997</c:v>
                </c:pt>
                <c:pt idx="59">
                  <c:v>38.576236799999997</c:v>
                </c:pt>
                <c:pt idx="60">
                  <c:v>43.310403600000008</c:v>
                </c:pt>
                <c:pt idx="61">
                  <c:v>46.22108879999999</c:v>
                </c:pt>
                <c:pt idx="62">
                  <c:v>51.170926799999989</c:v>
                </c:pt>
                <c:pt idx="63">
                  <c:v>55.009208399999991</c:v>
                </c:pt>
                <c:pt idx="64">
                  <c:v>61.452363599999998</c:v>
                </c:pt>
              </c:numCache>
            </c:numRef>
          </c:val>
        </c:ser>
        <c:ser>
          <c:idx val="8"/>
          <c:order val="7"/>
          <c:tx>
            <c:strRef>
              <c:f>RE!$J$9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RE!$J$10:$J$74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0.28014479999999997</c:v>
                </c:pt>
                <c:pt idx="5">
                  <c:v>0.84043440000000003</c:v>
                </c:pt>
                <c:pt idx="6">
                  <c:v>1.1205791999999999</c:v>
                </c:pt>
                <c:pt idx="7">
                  <c:v>1.1205791999999999</c:v>
                </c:pt>
                <c:pt idx="8">
                  <c:v>1.1205791999999999</c:v>
                </c:pt>
                <c:pt idx="9">
                  <c:v>1.1205791999999999</c:v>
                </c:pt>
                <c:pt idx="10">
                  <c:v>1.1205791999999999</c:v>
                </c:pt>
                <c:pt idx="11">
                  <c:v>1.1205791999999999</c:v>
                </c:pt>
                <c:pt idx="12">
                  <c:v>1.1205791999999999</c:v>
                </c:pt>
                <c:pt idx="13">
                  <c:v>1.1205791999999999</c:v>
                </c:pt>
                <c:pt idx="14">
                  <c:v>1.1205791999999999</c:v>
                </c:pt>
                <c:pt idx="15">
                  <c:v>1.1205791999999999</c:v>
                </c:pt>
                <c:pt idx="16">
                  <c:v>1.1205791999999999</c:v>
                </c:pt>
                <c:pt idx="17">
                  <c:v>1.1205791999999999</c:v>
                </c:pt>
                <c:pt idx="18">
                  <c:v>1.1205791999999999</c:v>
                </c:pt>
                <c:pt idx="19">
                  <c:v>1.1205791999999999</c:v>
                </c:pt>
                <c:pt idx="20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0.28014479999999997</c:v>
                </c:pt>
                <c:pt idx="27">
                  <c:v>0.84043440000000003</c:v>
                </c:pt>
                <c:pt idx="28">
                  <c:v>1.1205791999999999</c:v>
                </c:pt>
                <c:pt idx="29">
                  <c:v>1.1205791999999999</c:v>
                </c:pt>
                <c:pt idx="30">
                  <c:v>1.1205791999999999</c:v>
                </c:pt>
                <c:pt idx="31">
                  <c:v>1.1205791999999999</c:v>
                </c:pt>
                <c:pt idx="32">
                  <c:v>1.1205791999999999</c:v>
                </c:pt>
                <c:pt idx="33">
                  <c:v>1.1205791999999999</c:v>
                </c:pt>
                <c:pt idx="34">
                  <c:v>1.1205791999999999</c:v>
                </c:pt>
                <c:pt idx="35">
                  <c:v>1.1205791999999999</c:v>
                </c:pt>
                <c:pt idx="36">
                  <c:v>1.1205791999999999</c:v>
                </c:pt>
                <c:pt idx="37">
                  <c:v>1.1205791999999999</c:v>
                </c:pt>
                <c:pt idx="38">
                  <c:v>1.1205791999999999</c:v>
                </c:pt>
                <c:pt idx="39">
                  <c:v>1.1205791999999999</c:v>
                </c:pt>
                <c:pt idx="40">
                  <c:v>1.1205791999999999</c:v>
                </c:pt>
                <c:pt idx="41">
                  <c:v>1.1205791999999999</c:v>
                </c:pt>
                <c:pt idx="42">
                  <c:v>1.1205791999999999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0.28014479999999997</c:v>
                </c:pt>
                <c:pt idx="49">
                  <c:v>0.84043440000000003</c:v>
                </c:pt>
                <c:pt idx="50">
                  <c:v>1.1205791999999999</c:v>
                </c:pt>
                <c:pt idx="51">
                  <c:v>1.1205791999999999</c:v>
                </c:pt>
                <c:pt idx="52">
                  <c:v>1.1205791999999999</c:v>
                </c:pt>
                <c:pt idx="53">
                  <c:v>1.1205791999999999</c:v>
                </c:pt>
                <c:pt idx="54">
                  <c:v>1.1205791999999999</c:v>
                </c:pt>
                <c:pt idx="55">
                  <c:v>1.1205791999999999</c:v>
                </c:pt>
                <c:pt idx="56">
                  <c:v>1.1205791999999999</c:v>
                </c:pt>
                <c:pt idx="57">
                  <c:v>1.1205791999999999</c:v>
                </c:pt>
                <c:pt idx="58">
                  <c:v>1.1205791999999999</c:v>
                </c:pt>
                <c:pt idx="59">
                  <c:v>1.1205791999999999</c:v>
                </c:pt>
                <c:pt idx="60">
                  <c:v>1.1205791999999999</c:v>
                </c:pt>
                <c:pt idx="61">
                  <c:v>1.1205791999999999</c:v>
                </c:pt>
                <c:pt idx="62">
                  <c:v>1.1205791999999999</c:v>
                </c:pt>
                <c:pt idx="63">
                  <c:v>1.1205791999999999</c:v>
                </c:pt>
                <c:pt idx="64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RE!$K$10:$K$74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1.6661519999999999</c:v>
                </c:pt>
                <c:pt idx="4">
                  <c:v>3.1740984000000001</c:v>
                </c:pt>
                <c:pt idx="5">
                  <c:v>4.8909707999999998</c:v>
                </c:pt>
                <c:pt idx="6">
                  <c:v>4.8922848000000005</c:v>
                </c:pt>
                <c:pt idx="7">
                  <c:v>4.8936864000000009</c:v>
                </c:pt>
                <c:pt idx="8">
                  <c:v>4.8950004000000007</c:v>
                </c:pt>
                <c:pt idx="9">
                  <c:v>4.8964020000000001</c:v>
                </c:pt>
                <c:pt idx="10">
                  <c:v>4.8978912000000001</c:v>
                </c:pt>
                <c:pt idx="11">
                  <c:v>8.8417307999999988</c:v>
                </c:pt>
                <c:pt idx="12">
                  <c:v>13.2002688</c:v>
                </c:pt>
                <c:pt idx="13">
                  <c:v>21.903766799999996</c:v>
                </c:pt>
                <c:pt idx="14">
                  <c:v>28.412359199999997</c:v>
                </c:pt>
                <c:pt idx="15">
                  <c:v>32.777467199999997</c:v>
                </c:pt>
                <c:pt idx="16">
                  <c:v>37.747453199999995</c:v>
                </c:pt>
                <c:pt idx="17">
                  <c:v>42.054569999999998</c:v>
                </c:pt>
                <c:pt idx="18">
                  <c:v>43.552092000000002</c:v>
                </c:pt>
                <c:pt idx="19">
                  <c:v>46.455594000000005</c:v>
                </c:pt>
                <c:pt idx="20">
                  <c:v>50.458476000000005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1.6661519999999999</c:v>
                </c:pt>
                <c:pt idx="26">
                  <c:v>3.1738355999999999</c:v>
                </c:pt>
                <c:pt idx="27">
                  <c:v>4.8907956000000006</c:v>
                </c:pt>
                <c:pt idx="28">
                  <c:v>4.8921972000000009</c:v>
                </c:pt>
                <c:pt idx="29">
                  <c:v>4.8935987999999995</c:v>
                </c:pt>
                <c:pt idx="30">
                  <c:v>4.8949128000000011</c:v>
                </c:pt>
                <c:pt idx="31">
                  <c:v>4.8963144000000005</c:v>
                </c:pt>
                <c:pt idx="32">
                  <c:v>4.8978036000000005</c:v>
                </c:pt>
                <c:pt idx="33">
                  <c:v>4.8996432000000008</c:v>
                </c:pt>
                <c:pt idx="34">
                  <c:v>7.5408708000000004</c:v>
                </c:pt>
                <c:pt idx="35">
                  <c:v>11.484710399999999</c:v>
                </c:pt>
                <c:pt idx="36">
                  <c:v>15.434682</c:v>
                </c:pt>
                <c:pt idx="37">
                  <c:v>19.8665412</c:v>
                </c:pt>
                <c:pt idx="38">
                  <c:v>20.423501999999996</c:v>
                </c:pt>
                <c:pt idx="39">
                  <c:v>20.928778799999996</c:v>
                </c:pt>
                <c:pt idx="40">
                  <c:v>21.416360399999999</c:v>
                </c:pt>
                <c:pt idx="41">
                  <c:v>21.908672399999997</c:v>
                </c:pt>
                <c:pt idx="42">
                  <c:v>21.911212799999998</c:v>
                </c:pt>
                <c:pt idx="43" formatCode="0.00">
                  <c:v>0.43424246106838416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1.6661519999999999</c:v>
                </c:pt>
                <c:pt idx="48">
                  <c:v>3.1740984000000001</c:v>
                </c:pt>
                <c:pt idx="49">
                  <c:v>4.8909707999999998</c:v>
                </c:pt>
                <c:pt idx="50">
                  <c:v>4.8922848000000005</c:v>
                </c:pt>
                <c:pt idx="51">
                  <c:v>4.8936864000000009</c:v>
                </c:pt>
                <c:pt idx="52">
                  <c:v>4.8950004000000007</c:v>
                </c:pt>
                <c:pt idx="53">
                  <c:v>4.8964020000000001</c:v>
                </c:pt>
                <c:pt idx="54">
                  <c:v>6.4099547999999986</c:v>
                </c:pt>
                <c:pt idx="55">
                  <c:v>10.3537944</c:v>
                </c:pt>
                <c:pt idx="56">
                  <c:v>16.554472799999999</c:v>
                </c:pt>
                <c:pt idx="57">
                  <c:v>21.374137199999993</c:v>
                </c:pt>
                <c:pt idx="58">
                  <c:v>26.285080799999999</c:v>
                </c:pt>
                <c:pt idx="59">
                  <c:v>30.817855199999993</c:v>
                </c:pt>
                <c:pt idx="60">
                  <c:v>35.380413599999997</c:v>
                </c:pt>
                <c:pt idx="61">
                  <c:v>39.160178399999999</c:v>
                </c:pt>
                <c:pt idx="62">
                  <c:v>40.697295600000004</c:v>
                </c:pt>
                <c:pt idx="63">
                  <c:v>43.430590799999997</c:v>
                </c:pt>
                <c:pt idx="64">
                  <c:v>47.515378800000001</c:v>
                </c:pt>
              </c:numCache>
            </c:numRef>
          </c:val>
        </c:ser>
        <c:ser>
          <c:idx val="9"/>
          <c:order val="9"/>
          <c:tx>
            <c:strRef>
              <c:f>RE!$O$9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RE!$O$10:$O$74</c:f>
              <c:numCache>
                <c:formatCode>_(* #,##0_);_(* \(#,##0\);_(* "-"??_);_(@_)</c:formatCode>
                <c:ptCount val="65"/>
                <c:pt idx="0">
                  <c:v>-0.59436599999999451</c:v>
                </c:pt>
                <c:pt idx="1">
                  <c:v>-0.57754679999999647</c:v>
                </c:pt>
                <c:pt idx="2">
                  <c:v>-0.54522239999999145</c:v>
                </c:pt>
                <c:pt idx="3">
                  <c:v>-0.58227719999999683</c:v>
                </c:pt>
                <c:pt idx="4">
                  <c:v>-0.57123960000000085</c:v>
                </c:pt>
                <c:pt idx="5">
                  <c:v>-0.6034764000000068</c:v>
                </c:pt>
                <c:pt idx="6">
                  <c:v>-1.1967912000000069</c:v>
                </c:pt>
                <c:pt idx="7">
                  <c:v>-1.3356372000000118</c:v>
                </c:pt>
                <c:pt idx="8">
                  <c:v>-1.1218055999999779</c:v>
                </c:pt>
                <c:pt idx="9">
                  <c:v>-1.0258836000000155</c:v>
                </c:pt>
                <c:pt idx="10">
                  <c:v>-0.87967919999998412</c:v>
                </c:pt>
                <c:pt idx="11">
                  <c:v>-1.0308767999999837</c:v>
                </c:pt>
                <c:pt idx="12">
                  <c:v>-1.3203071999999956</c:v>
                </c:pt>
                <c:pt idx="13">
                  <c:v>-1.8311027999999934</c:v>
                </c:pt>
                <c:pt idx="14">
                  <c:v>-2.136476400000014</c:v>
                </c:pt>
                <c:pt idx="15">
                  <c:v>-2.3544251999999832</c:v>
                </c:pt>
                <c:pt idx="16">
                  <c:v>-2.7415295999999798</c:v>
                </c:pt>
                <c:pt idx="17">
                  <c:v>-3.022638000000021</c:v>
                </c:pt>
                <c:pt idx="18">
                  <c:v>-3.3276611999999877</c:v>
                </c:pt>
                <c:pt idx="19">
                  <c:v>-3.4747415999999793</c:v>
                </c:pt>
                <c:pt idx="20">
                  <c:v>-4.2382632000000156</c:v>
                </c:pt>
                <c:pt idx="22">
                  <c:v>-0.59436599999999451</c:v>
                </c:pt>
                <c:pt idx="23">
                  <c:v>-0.57754679999999647</c:v>
                </c:pt>
                <c:pt idx="24">
                  <c:v>-0.54460919999999902</c:v>
                </c:pt>
                <c:pt idx="25">
                  <c:v>-0.58148879999999914</c:v>
                </c:pt>
                <c:pt idx="26">
                  <c:v>-0.56983799999999607</c:v>
                </c:pt>
                <c:pt idx="27">
                  <c:v>-0.60224999999999995</c:v>
                </c:pt>
                <c:pt idx="28">
                  <c:v>-1.2042372000000177</c:v>
                </c:pt>
                <c:pt idx="29">
                  <c:v>-1.2497016000000003</c:v>
                </c:pt>
                <c:pt idx="30">
                  <c:v>-1.0926347999999999</c:v>
                </c:pt>
                <c:pt idx="31">
                  <c:v>-1.0470828000000256</c:v>
                </c:pt>
                <c:pt idx="32">
                  <c:v>-0.9496716000000015</c:v>
                </c:pt>
                <c:pt idx="33">
                  <c:v>-1.4095716000000102</c:v>
                </c:pt>
                <c:pt idx="34">
                  <c:v>-1.826722799999974</c:v>
                </c:pt>
                <c:pt idx="35">
                  <c:v>-3.0479544000000023</c:v>
                </c:pt>
                <c:pt idx="36">
                  <c:v>-4.0928471999999889</c:v>
                </c:pt>
                <c:pt idx="37">
                  <c:v>-5.106904799999989</c:v>
                </c:pt>
                <c:pt idx="38">
                  <c:v>-5.2748339999999736</c:v>
                </c:pt>
                <c:pt idx="39">
                  <c:v>-5.4422375999999932</c:v>
                </c:pt>
                <c:pt idx="40">
                  <c:v>-5.5177487999999428</c:v>
                </c:pt>
                <c:pt idx="41">
                  <c:v>-5.5622496000000394</c:v>
                </c:pt>
                <c:pt idx="42">
                  <c:v>-5.4214763999999853</c:v>
                </c:pt>
                <c:pt idx="44">
                  <c:v>-0.59436599999999451</c:v>
                </c:pt>
                <c:pt idx="45">
                  <c:v>-0.57754679999999647</c:v>
                </c:pt>
                <c:pt idx="46">
                  <c:v>-0.54452160000000005</c:v>
                </c:pt>
                <c:pt idx="47">
                  <c:v>-0.58148879999999192</c:v>
                </c:pt>
                <c:pt idx="48">
                  <c:v>-0.56957519999999928</c:v>
                </c:pt>
                <c:pt idx="49">
                  <c:v>-0.60224999999999995</c:v>
                </c:pt>
                <c:pt idx="50">
                  <c:v>-1.1996819999999861</c:v>
                </c:pt>
                <c:pt idx="51">
                  <c:v>-1.1717376000000077</c:v>
                </c:pt>
                <c:pt idx="52">
                  <c:v>-1.1197908000000025</c:v>
                </c:pt>
                <c:pt idx="53">
                  <c:v>-0.84928199999998466</c:v>
                </c:pt>
                <c:pt idx="54">
                  <c:v>-0.87556199999998352</c:v>
                </c:pt>
                <c:pt idx="55">
                  <c:v>-0.96981960000000256</c:v>
                </c:pt>
                <c:pt idx="56">
                  <c:v>-1.0504992000000057</c:v>
                </c:pt>
                <c:pt idx="57">
                  <c:v>-1.4048412000000099</c:v>
                </c:pt>
                <c:pt idx="58">
                  <c:v>-1.4032644000000001</c:v>
                </c:pt>
                <c:pt idx="59">
                  <c:v>-1.3068168000000078</c:v>
                </c:pt>
                <c:pt idx="60">
                  <c:v>-1.4349756000000051</c:v>
                </c:pt>
                <c:pt idx="61">
                  <c:v>-1.4817540000000153</c:v>
                </c:pt>
                <c:pt idx="62">
                  <c:v>-1.4171928000000042</c:v>
                </c:pt>
                <c:pt idx="63">
                  <c:v>-1.3897739999999976</c:v>
                </c:pt>
                <c:pt idx="64">
                  <c:v>-1.7170475999999981</c:v>
                </c:pt>
              </c:numCache>
            </c:numRef>
          </c:val>
        </c:ser>
        <c:ser>
          <c:idx val="13"/>
          <c:order val="10"/>
          <c:tx>
            <c:strRef>
              <c:f>RE!$Q$9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RE!$Q$10:$Q$74</c:f>
              <c:numCache>
                <c:formatCode>_(* #,##0_);_(* \(#,##0\);_(* "-"??_);_(@_)</c:formatCode>
                <c:ptCount val="65"/>
                <c:pt idx="0">
                  <c:v>0.54495959999999999</c:v>
                </c:pt>
                <c:pt idx="1">
                  <c:v>1.0569816000000003</c:v>
                </c:pt>
                <c:pt idx="2">
                  <c:v>1.2288527999999999</c:v>
                </c:pt>
                <c:pt idx="3">
                  <c:v>1.2543443999999999</c:v>
                </c:pt>
                <c:pt idx="4">
                  <c:v>0.57491879999999995</c:v>
                </c:pt>
                <c:pt idx="5">
                  <c:v>0.59217600000000004</c:v>
                </c:pt>
                <c:pt idx="6">
                  <c:v>0.5454852</c:v>
                </c:pt>
                <c:pt idx="7">
                  <c:v>0.54741239999999991</c:v>
                </c:pt>
                <c:pt idx="8">
                  <c:v>0.54925200000000007</c:v>
                </c:pt>
                <c:pt idx="9">
                  <c:v>0.55109160000000001</c:v>
                </c:pt>
                <c:pt idx="10">
                  <c:v>0.54163079999999997</c:v>
                </c:pt>
                <c:pt idx="11">
                  <c:v>0.41101920000000003</c:v>
                </c:pt>
                <c:pt idx="12">
                  <c:v>0.2758524</c:v>
                </c:pt>
                <c:pt idx="13">
                  <c:v>0.25745639999999997</c:v>
                </c:pt>
                <c:pt idx="14">
                  <c:v>0.25745639999999997</c:v>
                </c:pt>
                <c:pt idx="15">
                  <c:v>0.25745639999999997</c:v>
                </c:pt>
                <c:pt idx="16">
                  <c:v>0.257106</c:v>
                </c:pt>
                <c:pt idx="17">
                  <c:v>0.25640520000000006</c:v>
                </c:pt>
                <c:pt idx="18">
                  <c:v>0.25640520000000006</c:v>
                </c:pt>
                <c:pt idx="19">
                  <c:v>0.26113560000000002</c:v>
                </c:pt>
                <c:pt idx="20">
                  <c:v>0.11370480000000001</c:v>
                </c:pt>
                <c:pt idx="22">
                  <c:v>0.54495959999999999</c:v>
                </c:pt>
                <c:pt idx="23">
                  <c:v>1.0384980000000001</c:v>
                </c:pt>
                <c:pt idx="24">
                  <c:v>1.1613131999999999</c:v>
                </c:pt>
                <c:pt idx="25">
                  <c:v>1.3186428000000001</c:v>
                </c:pt>
                <c:pt idx="26">
                  <c:v>0.59918400000000005</c:v>
                </c:pt>
                <c:pt idx="27">
                  <c:v>0.61670400000000003</c:v>
                </c:pt>
                <c:pt idx="28">
                  <c:v>0.57220320000000002</c:v>
                </c:pt>
                <c:pt idx="29">
                  <c:v>0.57360480000000003</c:v>
                </c:pt>
                <c:pt idx="30">
                  <c:v>0.5753568</c:v>
                </c:pt>
                <c:pt idx="31">
                  <c:v>0.57719640000000005</c:v>
                </c:pt>
                <c:pt idx="32">
                  <c:v>0.56808599999999998</c:v>
                </c:pt>
                <c:pt idx="33">
                  <c:v>0.46051319999999996</c:v>
                </c:pt>
                <c:pt idx="34">
                  <c:v>0.34821000000000002</c:v>
                </c:pt>
                <c:pt idx="35">
                  <c:v>0.24063719999999997</c:v>
                </c:pt>
                <c:pt idx="36">
                  <c:v>0.24063719999999997</c:v>
                </c:pt>
                <c:pt idx="37">
                  <c:v>0.43502160000000001</c:v>
                </c:pt>
                <c:pt idx="38">
                  <c:v>0.43186800000000003</c:v>
                </c:pt>
                <c:pt idx="39">
                  <c:v>0.43116720000000003</c:v>
                </c:pt>
                <c:pt idx="40">
                  <c:v>0.43116720000000003</c:v>
                </c:pt>
                <c:pt idx="41">
                  <c:v>0.43116720000000003</c:v>
                </c:pt>
                <c:pt idx="42">
                  <c:v>0.26306279999999999</c:v>
                </c:pt>
                <c:pt idx="44">
                  <c:v>0.54495959999999999</c:v>
                </c:pt>
                <c:pt idx="45">
                  <c:v>1.0694208000000001</c:v>
                </c:pt>
                <c:pt idx="46">
                  <c:v>1.2361236</c:v>
                </c:pt>
                <c:pt idx="47">
                  <c:v>1.2431315999999999</c:v>
                </c:pt>
                <c:pt idx="48">
                  <c:v>0.58087560000000005</c:v>
                </c:pt>
                <c:pt idx="49">
                  <c:v>0.59918400000000005</c:v>
                </c:pt>
                <c:pt idx="50">
                  <c:v>0.55801200000000006</c:v>
                </c:pt>
                <c:pt idx="51">
                  <c:v>0.5640563999999999</c:v>
                </c:pt>
                <c:pt idx="52">
                  <c:v>0.56975039999999999</c:v>
                </c:pt>
                <c:pt idx="53">
                  <c:v>0.57596999999999998</c:v>
                </c:pt>
                <c:pt idx="54">
                  <c:v>0.57159000000000015</c:v>
                </c:pt>
                <c:pt idx="55">
                  <c:v>0.42564839999999998</c:v>
                </c:pt>
                <c:pt idx="56">
                  <c:v>0.28978080000000006</c:v>
                </c:pt>
                <c:pt idx="57">
                  <c:v>0.27234839999999999</c:v>
                </c:pt>
                <c:pt idx="58">
                  <c:v>0.27234839999999999</c:v>
                </c:pt>
                <c:pt idx="59">
                  <c:v>0.27234839999999999</c:v>
                </c:pt>
                <c:pt idx="60">
                  <c:v>0.26691720000000002</c:v>
                </c:pt>
                <c:pt idx="61">
                  <c:v>0.26174879999999995</c:v>
                </c:pt>
                <c:pt idx="62">
                  <c:v>0.25789440000000002</c:v>
                </c:pt>
                <c:pt idx="63">
                  <c:v>0.25325160000000002</c:v>
                </c:pt>
                <c:pt idx="64">
                  <c:v>8.0329200000000003E-2</c:v>
                </c:pt>
              </c:numCache>
            </c:numRef>
          </c:val>
        </c:ser>
        <c:ser>
          <c:idx val="14"/>
          <c:order val="11"/>
          <c:tx>
            <c:strRef>
              <c:f>RE!$R$9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RE!$R$10:$R$74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RE!$S$10:$S$74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0.15093480000000001</c:v>
                </c:pt>
                <c:pt idx="3">
                  <c:v>0.15557760000000001</c:v>
                </c:pt>
                <c:pt idx="4">
                  <c:v>0.72629160000000015</c:v>
                </c:pt>
                <c:pt idx="5">
                  <c:v>0.97901760000000004</c:v>
                </c:pt>
                <c:pt idx="6">
                  <c:v>1.3605156</c:v>
                </c:pt>
                <c:pt idx="7">
                  <c:v>1.7574312000000001</c:v>
                </c:pt>
                <c:pt idx="8">
                  <c:v>2.8813391999999993</c:v>
                </c:pt>
                <c:pt idx="9">
                  <c:v>3.3528024000000003</c:v>
                </c:pt>
                <c:pt idx="10">
                  <c:v>3.7905395999999993</c:v>
                </c:pt>
                <c:pt idx="11">
                  <c:v>4.004721599999999</c:v>
                </c:pt>
                <c:pt idx="12">
                  <c:v>4.2675216000000002</c:v>
                </c:pt>
                <c:pt idx="13">
                  <c:v>4.4856456000000007</c:v>
                </c:pt>
                <c:pt idx="14">
                  <c:v>4.7003531999999995</c:v>
                </c:pt>
                <c:pt idx="15">
                  <c:v>4.8844007999999999</c:v>
                </c:pt>
                <c:pt idx="16">
                  <c:v>5.1223223999999998</c:v>
                </c:pt>
                <c:pt idx="17">
                  <c:v>5.3801291999999998</c:v>
                </c:pt>
                <c:pt idx="18">
                  <c:v>5.6621135999999996</c:v>
                </c:pt>
                <c:pt idx="19">
                  <c:v>5.933586</c:v>
                </c:pt>
                <c:pt idx="20">
                  <c:v>6.1977875999999998</c:v>
                </c:pt>
                <c:pt idx="22">
                  <c:v>0</c:v>
                </c:pt>
                <c:pt idx="23">
                  <c:v>0</c:v>
                </c:pt>
                <c:pt idx="24">
                  <c:v>0.15093480000000001</c:v>
                </c:pt>
                <c:pt idx="25">
                  <c:v>0.15557760000000001</c:v>
                </c:pt>
                <c:pt idx="26">
                  <c:v>0.73224840000000002</c:v>
                </c:pt>
                <c:pt idx="27">
                  <c:v>0.99277080000000018</c:v>
                </c:pt>
                <c:pt idx="28">
                  <c:v>1.3595520000000001</c:v>
                </c:pt>
                <c:pt idx="29">
                  <c:v>1.7561171999999998</c:v>
                </c:pt>
                <c:pt idx="30">
                  <c:v>2.8819524000000003</c:v>
                </c:pt>
                <c:pt idx="31">
                  <c:v>3.3532403999999998</c:v>
                </c:pt>
                <c:pt idx="32">
                  <c:v>3.7882619999999991</c:v>
                </c:pt>
                <c:pt idx="33">
                  <c:v>3.9898296000000002</c:v>
                </c:pt>
                <c:pt idx="34">
                  <c:v>4.2132972000000004</c:v>
                </c:pt>
                <c:pt idx="35">
                  <c:v>4.4439479999999998</c:v>
                </c:pt>
                <c:pt idx="36">
                  <c:v>4.7172600000000005</c:v>
                </c:pt>
                <c:pt idx="37">
                  <c:v>4.9711247999999992</c:v>
                </c:pt>
                <c:pt idx="38">
                  <c:v>5.205279599999999</c:v>
                </c:pt>
                <c:pt idx="39">
                  <c:v>5.4479316000000004</c:v>
                </c:pt>
                <c:pt idx="40">
                  <c:v>5.6859408</c:v>
                </c:pt>
                <c:pt idx="41">
                  <c:v>5.9688887999999993</c:v>
                </c:pt>
                <c:pt idx="42">
                  <c:v>6.1828079999999987</c:v>
                </c:pt>
                <c:pt idx="44">
                  <c:v>0</c:v>
                </c:pt>
                <c:pt idx="45">
                  <c:v>0</c:v>
                </c:pt>
                <c:pt idx="46">
                  <c:v>0.15093480000000001</c:v>
                </c:pt>
                <c:pt idx="47">
                  <c:v>0.15557760000000001</c:v>
                </c:pt>
                <c:pt idx="48">
                  <c:v>0.74626439999999994</c:v>
                </c:pt>
                <c:pt idx="49">
                  <c:v>0.99636239999999998</c:v>
                </c:pt>
                <c:pt idx="50">
                  <c:v>1.3305563999999999</c:v>
                </c:pt>
                <c:pt idx="51">
                  <c:v>1.7500727999999997</c:v>
                </c:pt>
                <c:pt idx="52">
                  <c:v>2.9774363999999998</c:v>
                </c:pt>
                <c:pt idx="53">
                  <c:v>3.3699720000000002</c:v>
                </c:pt>
                <c:pt idx="54">
                  <c:v>3.8130527999999995</c:v>
                </c:pt>
                <c:pt idx="55">
                  <c:v>4.0726991999999997</c:v>
                </c:pt>
                <c:pt idx="56">
                  <c:v>4.3017731999999995</c:v>
                </c:pt>
                <c:pt idx="57">
                  <c:v>4.5418848000000001</c:v>
                </c:pt>
                <c:pt idx="58">
                  <c:v>4.7876903999999998</c:v>
                </c:pt>
                <c:pt idx="59">
                  <c:v>4.9493124000000002</c:v>
                </c:pt>
                <c:pt idx="60">
                  <c:v>5.1543840000000003</c:v>
                </c:pt>
                <c:pt idx="61">
                  <c:v>5.3929187999999995</c:v>
                </c:pt>
                <c:pt idx="62">
                  <c:v>5.6653548000000011</c:v>
                </c:pt>
                <c:pt idx="63">
                  <c:v>5.9196576000000007</c:v>
                </c:pt>
                <c:pt idx="64">
                  <c:v>6.1831583999999991</c:v>
                </c:pt>
              </c:numCache>
            </c:numRef>
          </c:val>
        </c:ser>
        <c:ser>
          <c:idx val="16"/>
          <c:order val="13"/>
          <c:tx>
            <c:strRef>
              <c:f>RE!$T$9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RE!$A$10:$B$74</c:f>
              <c:multiLvlStrCache>
                <c:ptCount val="6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  <c:pt idx="44">
                    <c:v>2010</c:v>
                  </c:pt>
                  <c:pt idx="45">
                    <c:v>2011</c:v>
                  </c:pt>
                  <c:pt idx="46">
                    <c:v>2012</c:v>
                  </c:pt>
                  <c:pt idx="47">
                    <c:v>2013</c:v>
                  </c:pt>
                  <c:pt idx="48">
                    <c:v>2014</c:v>
                  </c:pt>
                  <c:pt idx="49">
                    <c:v>2015</c:v>
                  </c:pt>
                  <c:pt idx="50">
                    <c:v>2016</c:v>
                  </c:pt>
                  <c:pt idx="51">
                    <c:v>2017</c:v>
                  </c:pt>
                  <c:pt idx="52">
                    <c:v>2018</c:v>
                  </c:pt>
                  <c:pt idx="53">
                    <c:v>2019</c:v>
                  </c:pt>
                  <c:pt idx="54">
                    <c:v>2020</c:v>
                  </c:pt>
                  <c:pt idx="55">
                    <c:v>2021</c:v>
                  </c:pt>
                  <c:pt idx="56">
                    <c:v>2022</c:v>
                  </c:pt>
                  <c:pt idx="57">
                    <c:v>2023</c:v>
                  </c:pt>
                  <c:pt idx="58">
                    <c:v>2024</c:v>
                  </c:pt>
                  <c:pt idx="59">
                    <c:v>2025</c:v>
                  </c:pt>
                  <c:pt idx="60">
                    <c:v>2026</c:v>
                  </c:pt>
                  <c:pt idx="61">
                    <c:v>2027</c:v>
                  </c:pt>
                  <c:pt idx="62">
                    <c:v>2028</c:v>
                  </c:pt>
                  <c:pt idx="63">
                    <c:v>2029</c:v>
                  </c:pt>
                  <c:pt idx="64">
                    <c:v>2030</c:v>
                  </c:pt>
                </c:lvl>
                <c:lvl>
                  <c:pt idx="0">
                    <c:v>Promotion</c:v>
                  </c:pt>
                  <c:pt idx="22">
                    <c:v>High cost</c:v>
                  </c:pt>
                  <c:pt idx="44">
                    <c:v>No grand inga</c:v>
                  </c:pt>
                </c:lvl>
              </c:multiLvlStrCache>
            </c:multiLvlStrRef>
          </c:cat>
          <c:val>
            <c:numRef>
              <c:f>RE!$T$10:$T$74</c:f>
              <c:numCache>
                <c:formatCode>_(* #,##0_);_(* \(#,##0\);_(* "-"??_);_(@_)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2.7068399999999996E-2</c:v>
                </c:pt>
                <c:pt idx="11">
                  <c:v>1.380576</c:v>
                </c:pt>
                <c:pt idx="12">
                  <c:v>2.3765880000000004</c:v>
                </c:pt>
                <c:pt idx="13">
                  <c:v>2.6195028000000002</c:v>
                </c:pt>
                <c:pt idx="14">
                  <c:v>2.8282536</c:v>
                </c:pt>
                <c:pt idx="15">
                  <c:v>8.5194504000000002</c:v>
                </c:pt>
                <c:pt idx="16">
                  <c:v>13.9239324</c:v>
                </c:pt>
                <c:pt idx="17">
                  <c:v>20.043055199999994</c:v>
                </c:pt>
                <c:pt idx="18">
                  <c:v>27.979089600000002</c:v>
                </c:pt>
                <c:pt idx="19">
                  <c:v>37.353866400000001</c:v>
                </c:pt>
                <c:pt idx="20">
                  <c:v>45.6824364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3.2762399999999997E-2</c:v>
                </c:pt>
                <c:pt idx="55">
                  <c:v>1.5181079999999998</c:v>
                </c:pt>
                <c:pt idx="56">
                  <c:v>2.3822819999999996</c:v>
                </c:pt>
                <c:pt idx="57">
                  <c:v>2.6251091999999998</c:v>
                </c:pt>
                <c:pt idx="58">
                  <c:v>2.8282536</c:v>
                </c:pt>
                <c:pt idx="59">
                  <c:v>4.6657511999999999</c:v>
                </c:pt>
                <c:pt idx="60">
                  <c:v>10.002080399999999</c:v>
                </c:pt>
                <c:pt idx="61">
                  <c:v>17.002021199999998</c:v>
                </c:pt>
                <c:pt idx="62">
                  <c:v>25.187890800000002</c:v>
                </c:pt>
                <c:pt idx="63">
                  <c:v>34.277003999999991</c:v>
                </c:pt>
                <c:pt idx="64">
                  <c:v>42.410839199999998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423232"/>
        <c:axId val="65424768"/>
      </c:barChart>
      <c:catAx>
        <c:axId val="6542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65424768"/>
        <c:crosses val="autoZero"/>
        <c:auto val="1"/>
        <c:lblAlgn val="ctr"/>
        <c:lblOffset val="100"/>
        <c:tickMarkSkip val="5"/>
        <c:noMultiLvlLbl val="0"/>
      </c:catAx>
      <c:valAx>
        <c:axId val="6542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542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RE!$C$79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RE!$C$80:$C$122</c:f>
              <c:numCache>
                <c:formatCode>0.0</c:formatCode>
                <c:ptCount val="43"/>
                <c:pt idx="0">
                  <c:v>0.38</c:v>
                </c:pt>
                <c:pt idx="1">
                  <c:v>0.67900000000000005</c:v>
                </c:pt>
                <c:pt idx="2">
                  <c:v>0.90300000000000002</c:v>
                </c:pt>
                <c:pt idx="3">
                  <c:v>0.92300000000000004</c:v>
                </c:pt>
                <c:pt idx="4">
                  <c:v>1.0720000000000001</c:v>
                </c:pt>
                <c:pt idx="5">
                  <c:v>2.2690000000000001</c:v>
                </c:pt>
                <c:pt idx="6">
                  <c:v>1.397</c:v>
                </c:pt>
                <c:pt idx="7">
                  <c:v>2.1890000000000001</c:v>
                </c:pt>
                <c:pt idx="8">
                  <c:v>0.94072999999999596</c:v>
                </c:pt>
                <c:pt idx="9">
                  <c:v>1.7748199999999996</c:v>
                </c:pt>
                <c:pt idx="10">
                  <c:v>1.0370800000000018</c:v>
                </c:pt>
                <c:pt idx="11">
                  <c:v>0.59148000000000323</c:v>
                </c:pt>
                <c:pt idx="12">
                  <c:v>0.49671999999999389</c:v>
                </c:pt>
                <c:pt idx="13">
                  <c:v>1.0326600000000035</c:v>
                </c:pt>
                <c:pt idx="14">
                  <c:v>1.0278099999999977</c:v>
                </c:pt>
                <c:pt idx="15">
                  <c:v>-1.9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-2.2800400000000081</c:v>
                </c:pt>
                <c:pt idx="22">
                  <c:v>0.38</c:v>
                </c:pt>
                <c:pt idx="23">
                  <c:v>0.67900000000000005</c:v>
                </c:pt>
                <c:pt idx="24">
                  <c:v>0.90300000000000002</c:v>
                </c:pt>
                <c:pt idx="25">
                  <c:v>0.92300000000000004</c:v>
                </c:pt>
                <c:pt idx="26">
                  <c:v>1.0720000000000001</c:v>
                </c:pt>
                <c:pt idx="27">
                  <c:v>2.2690000000000001</c:v>
                </c:pt>
                <c:pt idx="28">
                  <c:v>1.41804</c:v>
                </c:pt>
                <c:pt idx="29">
                  <c:v>2.1890000000000001</c:v>
                </c:pt>
                <c:pt idx="30">
                  <c:v>0.98189000000000004</c:v>
                </c:pt>
                <c:pt idx="31">
                  <c:v>1.7748299999999999</c:v>
                </c:pt>
                <c:pt idx="32">
                  <c:v>0.95705000000000007</c:v>
                </c:pt>
                <c:pt idx="33">
                  <c:v>0</c:v>
                </c:pt>
                <c:pt idx="34">
                  <c:v>1.8079999999999999E-2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RE!$D$79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RE!$D$80:$D$122</c:f>
              <c:numCache>
                <c:formatCode>0.0</c:formatCode>
                <c:ptCount val="43"/>
                <c:pt idx="0">
                  <c:v>0.28799999999999998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-0.191</c:v>
                </c:pt>
                <c:pt idx="16">
                  <c:v>-0.34200000000000003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0.28799999999999998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RE!$E$79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RE!$E$80:$E$122</c:f>
              <c:numCache>
                <c:formatCode>0.0</c:formatCode>
                <c:ptCount val="43"/>
                <c:pt idx="0">
                  <c:v>0.27700000000000002</c:v>
                </c:pt>
                <c:pt idx="1">
                  <c:v>1.7999999999999999E-2</c:v>
                </c:pt>
                <c:pt idx="2">
                  <c:v>0.127</c:v>
                </c:pt>
                <c:pt idx="3">
                  <c:v>0.02</c:v>
                </c:pt>
                <c:pt idx="4">
                  <c:v>2.1174500000000003</c:v>
                </c:pt>
                <c:pt idx="5">
                  <c:v>2.3769999999999982E-2</c:v>
                </c:pt>
                <c:pt idx="6">
                  <c:v>2.1349999999999911E-2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0.86295000000000033</c:v>
                </c:pt>
                <c:pt idx="12">
                  <c:v>1.1185299999999998</c:v>
                </c:pt>
                <c:pt idx="13">
                  <c:v>1.2124099999999998</c:v>
                </c:pt>
                <c:pt idx="14">
                  <c:v>1.1088999999999996</c:v>
                </c:pt>
                <c:pt idx="15">
                  <c:v>0.78902000000000139</c:v>
                </c:pt>
                <c:pt idx="16">
                  <c:v>0.85551999999999861</c:v>
                </c:pt>
                <c:pt idx="17">
                  <c:v>0.3732999999999993</c:v>
                </c:pt>
                <c:pt idx="18">
                  <c:v>0.7174599999999991</c:v>
                </c:pt>
                <c:pt idx="19">
                  <c:v>1.1022000000000007</c:v>
                </c:pt>
                <c:pt idx="20">
                  <c:v>1</c:v>
                </c:pt>
                <c:pt idx="22">
                  <c:v>0.27700000000000002</c:v>
                </c:pt>
                <c:pt idx="23">
                  <c:v>1.7999999999999999E-2</c:v>
                </c:pt>
                <c:pt idx="24">
                  <c:v>0.22700000000000001</c:v>
                </c:pt>
                <c:pt idx="25">
                  <c:v>0.02</c:v>
                </c:pt>
                <c:pt idx="26">
                  <c:v>2.1110499999999996</c:v>
                </c:pt>
                <c:pt idx="27">
                  <c:v>2.3769999999999999E-2</c:v>
                </c:pt>
                <c:pt idx="28">
                  <c:v>5.4900000000000001E-3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1.1499999999999999</c:v>
                </c:pt>
                <c:pt idx="38">
                  <c:v>1</c:v>
                </c:pt>
                <c:pt idx="39">
                  <c:v>0.37051000000000001</c:v>
                </c:pt>
                <c:pt idx="40">
                  <c:v>0.14174</c:v>
                </c:pt>
                <c:pt idx="41">
                  <c:v>1</c:v>
                </c:pt>
                <c:pt idx="42">
                  <c:v>1.01166</c:v>
                </c:pt>
              </c:numCache>
            </c:numRef>
          </c:val>
        </c:ser>
        <c:ser>
          <c:idx val="3"/>
          <c:order val="3"/>
          <c:tx>
            <c:strRef>
              <c:f>RE!$F$79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RE!$F$80:$F$122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3.6890000000000103E-2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1.5999999999999999</c:v>
                </c:pt>
                <c:pt idx="16">
                  <c:v>1.6000000000000005</c:v>
                </c:pt>
                <c:pt idx="17">
                  <c:v>1.6</c:v>
                </c:pt>
                <c:pt idx="18">
                  <c:v>1.5999999999999992</c:v>
                </c:pt>
                <c:pt idx="19">
                  <c:v>1.6</c:v>
                </c:pt>
                <c:pt idx="20">
                  <c:v>1.5225200000000005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4.0619999999999996E-2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0.50195000000000001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RE!$G$79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RE!$G$80:$G$122</c:f>
              <c:numCache>
                <c:formatCode>0.0</c:formatCode>
                <c:ptCount val="43"/>
                <c:pt idx="0">
                  <c:v>0.432</c:v>
                </c:pt>
                <c:pt idx="1">
                  <c:v>0.55100000000000005</c:v>
                </c:pt>
                <c:pt idx="2">
                  <c:v>0.41899999999999998</c:v>
                </c:pt>
                <c:pt idx="3">
                  <c:v>0.36</c:v>
                </c:pt>
                <c:pt idx="4">
                  <c:v>1.9282800000000007</c:v>
                </c:pt>
                <c:pt idx="5">
                  <c:v>0.2071299999999992</c:v>
                </c:pt>
                <c:pt idx="6">
                  <c:v>1.5783399999999983</c:v>
                </c:pt>
                <c:pt idx="7">
                  <c:v>1.1990299999999989</c:v>
                </c:pt>
                <c:pt idx="8">
                  <c:v>2.1834000000000016</c:v>
                </c:pt>
                <c:pt idx="9">
                  <c:v>1.201260000000002</c:v>
                </c:pt>
                <c:pt idx="10">
                  <c:v>1.8776599999999999</c:v>
                </c:pt>
                <c:pt idx="11">
                  <c:v>1.3698999999999979</c:v>
                </c:pt>
                <c:pt idx="12">
                  <c:v>1.55</c:v>
                </c:pt>
                <c:pt idx="13">
                  <c:v>2.1225000000000001</c:v>
                </c:pt>
                <c:pt idx="14">
                  <c:v>1.4265000000000001</c:v>
                </c:pt>
                <c:pt idx="15">
                  <c:v>2.0756000000000023</c:v>
                </c:pt>
                <c:pt idx="16">
                  <c:v>0.9</c:v>
                </c:pt>
                <c:pt idx="17">
                  <c:v>0.9</c:v>
                </c:pt>
                <c:pt idx="18">
                  <c:v>0.89999999999999636</c:v>
                </c:pt>
                <c:pt idx="19">
                  <c:v>0.9</c:v>
                </c:pt>
                <c:pt idx="20">
                  <c:v>0.9</c:v>
                </c:pt>
                <c:pt idx="22">
                  <c:v>0.432</c:v>
                </c:pt>
                <c:pt idx="23">
                  <c:v>0.55100000000000005</c:v>
                </c:pt>
                <c:pt idx="24">
                  <c:v>0.41899999999999998</c:v>
                </c:pt>
                <c:pt idx="25">
                  <c:v>0.36</c:v>
                </c:pt>
                <c:pt idx="26">
                  <c:v>1.92828</c:v>
                </c:pt>
                <c:pt idx="27">
                  <c:v>0.20713000000000001</c:v>
                </c:pt>
                <c:pt idx="28">
                  <c:v>1.5703099999999999</c:v>
                </c:pt>
                <c:pt idx="29">
                  <c:v>1.20706</c:v>
                </c:pt>
                <c:pt idx="30">
                  <c:v>2.1834000000000002</c:v>
                </c:pt>
                <c:pt idx="31">
                  <c:v>1.20126</c:v>
                </c:pt>
                <c:pt idx="32">
                  <c:v>1.8954199999999999</c:v>
                </c:pt>
                <c:pt idx="33">
                  <c:v>1.6021399999999999</c:v>
                </c:pt>
                <c:pt idx="34">
                  <c:v>1.851</c:v>
                </c:pt>
                <c:pt idx="35">
                  <c:v>1.5714999999999999</c:v>
                </c:pt>
                <c:pt idx="36">
                  <c:v>1.1715</c:v>
                </c:pt>
                <c:pt idx="37">
                  <c:v>0.9</c:v>
                </c:pt>
                <c:pt idx="38">
                  <c:v>0.93067</c:v>
                </c:pt>
                <c:pt idx="39">
                  <c:v>1</c:v>
                </c:pt>
                <c:pt idx="40">
                  <c:v>1.1499999999999999</c:v>
                </c:pt>
                <c:pt idx="41">
                  <c:v>1.07555</c:v>
                </c:pt>
                <c:pt idx="42">
                  <c:v>1.2089400000000001</c:v>
                </c:pt>
              </c:numCache>
            </c:numRef>
          </c:val>
        </c:ser>
        <c:ser>
          <c:idx val="5"/>
          <c:order val="5"/>
          <c:tx>
            <c:strRef>
              <c:f>RE!$H$79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RE!$H$80:$H$122</c:f>
              <c:numCache>
                <c:formatCode>0.0</c:formatCode>
                <c:ptCount val="43"/>
                <c:pt idx="0">
                  <c:v>0.36241999999999996</c:v>
                </c:pt>
                <c:pt idx="1">
                  <c:v>0.25900000000000001</c:v>
                </c:pt>
                <c:pt idx="2">
                  <c:v>8.4199999999999928E-2</c:v>
                </c:pt>
                <c:pt idx="3">
                  <c:v>9.5600000000000598E-3</c:v>
                </c:pt>
                <c:pt idx="4">
                  <c:v>0</c:v>
                </c:pt>
                <c:pt idx="5">
                  <c:v>8.5000000000002272E-4</c:v>
                </c:pt>
                <c:pt idx="6">
                  <c:v>5.4900000000000088E-3</c:v>
                </c:pt>
                <c:pt idx="7">
                  <c:v>7.2999999999999541E-3</c:v>
                </c:pt>
                <c:pt idx="8">
                  <c:v>0.10431000000000006</c:v>
                </c:pt>
                <c:pt idx="9">
                  <c:v>5.5330000000000039E-2</c:v>
                </c:pt>
                <c:pt idx="10">
                  <c:v>2.0499999999999546E-3</c:v>
                </c:pt>
                <c:pt idx="11">
                  <c:v>0.28604999999999997</c:v>
                </c:pt>
                <c:pt idx="12">
                  <c:v>0.1774100000000001</c:v>
                </c:pt>
                <c:pt idx="13">
                  <c:v>0.65391999999999983</c:v>
                </c:pt>
                <c:pt idx="14">
                  <c:v>0.59016000000000035</c:v>
                </c:pt>
                <c:pt idx="15">
                  <c:v>9.279999999999973E-2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0.36241999999999996</c:v>
                </c:pt>
                <c:pt idx="23">
                  <c:v>0.25900000000000001</c:v>
                </c:pt>
                <c:pt idx="24">
                  <c:v>8.4199999999999997E-2</c:v>
                </c:pt>
                <c:pt idx="25">
                  <c:v>9.5600000000000008E-3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7.3000000000000001E-3</c:v>
                </c:pt>
                <c:pt idx="30">
                  <c:v>4.3099999999999996E-3</c:v>
                </c:pt>
                <c:pt idx="31">
                  <c:v>5.5329999999999997E-2</c:v>
                </c:pt>
                <c:pt idx="32">
                  <c:v>2.0400000000000001E-3</c:v>
                </c:pt>
                <c:pt idx="33">
                  <c:v>0.28734000000000004</c:v>
                </c:pt>
                <c:pt idx="34">
                  <c:v>0.25468999999999997</c:v>
                </c:pt>
                <c:pt idx="35">
                  <c:v>0.34811999999999999</c:v>
                </c:pt>
                <c:pt idx="36">
                  <c:v>0</c:v>
                </c:pt>
                <c:pt idx="37">
                  <c:v>0</c:v>
                </c:pt>
                <c:pt idx="38">
                  <c:v>0.22978000000000001</c:v>
                </c:pt>
                <c:pt idx="39">
                  <c:v>1.7729999999999999E-2</c:v>
                </c:pt>
                <c:pt idx="40">
                  <c:v>0.14094999999999999</c:v>
                </c:pt>
                <c:pt idx="41">
                  <c:v>0.16365000000000002</c:v>
                </c:pt>
                <c:pt idx="42">
                  <c:v>9.987E-2</c:v>
                </c:pt>
              </c:numCache>
            </c:numRef>
          </c:val>
        </c:ser>
        <c:ser>
          <c:idx val="6"/>
          <c:order val="6"/>
          <c:tx>
            <c:strRef>
              <c:f>RE!$I$79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RE!$I$80:$I$122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0.43198999999999999</c:v>
                </c:pt>
                <c:pt idx="4">
                  <c:v>0.33100000000000002</c:v>
                </c:pt>
                <c:pt idx="5">
                  <c:v>0.41699999999999998</c:v>
                </c:pt>
                <c:pt idx="6">
                  <c:v>0.40100000000000002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0.45637</c:v>
                </c:pt>
                <c:pt idx="26">
                  <c:v>0.33100000000000002</c:v>
                </c:pt>
                <c:pt idx="27">
                  <c:v>0.41699999999999998</c:v>
                </c:pt>
                <c:pt idx="28">
                  <c:v>0.40100000000000002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4.0245800000000003</c:v>
                </c:pt>
                <c:pt idx="36">
                  <c:v>4.0368200000000005</c:v>
                </c:pt>
                <c:pt idx="37">
                  <c:v>4.3562599999999998</c:v>
                </c:pt>
                <c:pt idx="38">
                  <c:v>1.7098</c:v>
                </c:pt>
                <c:pt idx="39">
                  <c:v>0.8881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8"/>
          <c:order val="7"/>
          <c:tx>
            <c:strRef>
              <c:f>RE!$J$79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RE!$J$80:$J$122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</c:v>
                </c:pt>
                <c:pt idx="28">
                  <c:v>0.05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RE!$K$79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RE!$K$80:$K$122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0.60199999999999998</c:v>
                </c:pt>
                <c:pt idx="5">
                  <c:v>0.65300000000000002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1.0043299999999999</c:v>
                </c:pt>
                <c:pt idx="13">
                  <c:v>1.5</c:v>
                </c:pt>
                <c:pt idx="14">
                  <c:v>1.5023000000000002</c:v>
                </c:pt>
                <c:pt idx="15">
                  <c:v>1.6856400000000002</c:v>
                </c:pt>
                <c:pt idx="16">
                  <c:v>0.21117000000000008</c:v>
                </c:pt>
                <c:pt idx="17">
                  <c:v>0.19146000000000005</c:v>
                </c:pt>
                <c:pt idx="18">
                  <c:v>0.18467999999999937</c:v>
                </c:pt>
                <c:pt idx="19">
                  <c:v>0.18645999999999913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0.60199999999999998</c:v>
                </c:pt>
                <c:pt idx="27">
                  <c:v>0.65300000000000002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1.5</c:v>
                </c:pt>
                <c:pt idx="34">
                  <c:v>1.6578400000000002</c:v>
                </c:pt>
                <c:pt idx="35">
                  <c:v>3.3111099999999998</c:v>
                </c:pt>
                <c:pt idx="36">
                  <c:v>2.4759199999999999</c:v>
                </c:pt>
                <c:pt idx="37">
                  <c:v>1.6602600000000001</c:v>
                </c:pt>
                <c:pt idx="38">
                  <c:v>1.8903799999999999</c:v>
                </c:pt>
                <c:pt idx="39">
                  <c:v>1.6381599999999998</c:v>
                </c:pt>
                <c:pt idx="40">
                  <c:v>0.56892000000000009</c:v>
                </c:pt>
                <c:pt idx="41">
                  <c:v>1.1039500000000002</c:v>
                </c:pt>
                <c:pt idx="42">
                  <c:v>1.5221699999999998</c:v>
                </c:pt>
              </c:numCache>
            </c:numRef>
          </c:val>
        </c:ser>
        <c:ser>
          <c:idx val="9"/>
          <c:order val="9"/>
          <c:tx>
            <c:strRef>
              <c:f>RE!$O$79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RE!$O$80:$O$122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RE!$Q$79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RE!$Q$80:$Q$122</c:f>
              <c:numCache>
                <c:formatCode>0.0</c:formatCode>
                <c:ptCount val="43"/>
                <c:pt idx="0">
                  <c:v>0</c:v>
                </c:pt>
                <c:pt idx="1">
                  <c:v>0.25531000000000004</c:v>
                </c:pt>
                <c:pt idx="2">
                  <c:v>0.16063</c:v>
                </c:pt>
                <c:pt idx="3">
                  <c:v>0.15776999999999999</c:v>
                </c:pt>
                <c:pt idx="4">
                  <c:v>3.6299999999999956E-3</c:v>
                </c:pt>
                <c:pt idx="5">
                  <c:v>1.6100000000000135E-3</c:v>
                </c:pt>
                <c:pt idx="6">
                  <c:v>4.0699999999999365E-3</c:v>
                </c:pt>
                <c:pt idx="7">
                  <c:v>9.300000000000637E-4</c:v>
                </c:pt>
                <c:pt idx="8">
                  <c:v>0</c:v>
                </c:pt>
                <c:pt idx="9">
                  <c:v>-1.4009999999999991E-2</c:v>
                </c:pt>
                <c:pt idx="10">
                  <c:v>-0.14354000000000008</c:v>
                </c:pt>
                <c:pt idx="11">
                  <c:v>-0.14517000000000008</c:v>
                </c:pt>
                <c:pt idx="12">
                  <c:v>-0.13897999999999991</c:v>
                </c:pt>
                <c:pt idx="13">
                  <c:v>0</c:v>
                </c:pt>
                <c:pt idx="14">
                  <c:v>0</c:v>
                </c:pt>
                <c:pt idx="15">
                  <c:v>0.24708000000000005</c:v>
                </c:pt>
                <c:pt idx="16">
                  <c:v>-9.300000000000637E-4</c:v>
                </c:pt>
                <c:pt idx="17">
                  <c:v>0</c:v>
                </c:pt>
                <c:pt idx="18">
                  <c:v>0</c:v>
                </c:pt>
                <c:pt idx="19">
                  <c:v>-0.37083000000000005</c:v>
                </c:pt>
                <c:pt idx="20">
                  <c:v>-0.11177999999999992</c:v>
                </c:pt>
                <c:pt idx="22">
                  <c:v>0.38486000000000004</c:v>
                </c:pt>
                <c:pt idx="23">
                  <c:v>0.28281000000000001</c:v>
                </c:pt>
                <c:pt idx="24">
                  <c:v>0.23581000000000002</c:v>
                </c:pt>
                <c:pt idx="25">
                  <c:v>4.5190000000000001E-2</c:v>
                </c:pt>
                <c:pt idx="26">
                  <c:v>1.1999999999999999E-4</c:v>
                </c:pt>
                <c:pt idx="27">
                  <c:v>2.3999999999999998E-3</c:v>
                </c:pt>
                <c:pt idx="28">
                  <c:v>4.6000000000000001E-4</c:v>
                </c:pt>
                <c:pt idx="29">
                  <c:v>9.3000000000000005E-4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6.4099999999999999E-3</c:v>
                </c:pt>
                <c:pt idx="42">
                  <c:v>2.648E-2</c:v>
                </c:pt>
              </c:numCache>
            </c:numRef>
          </c:val>
        </c:ser>
        <c:ser>
          <c:idx val="14"/>
          <c:order val="11"/>
          <c:tx>
            <c:strRef>
              <c:f>RE!$R$79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RE!$R$80:$R$122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RE!$S$79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RE!$S$80:$S$122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0</c:v>
                </c:pt>
                <c:pt idx="4">
                  <c:v>0.13844000000000001</c:v>
                </c:pt>
                <c:pt idx="5">
                  <c:v>8.5940000000000003E-2</c:v>
                </c:pt>
                <c:pt idx="6">
                  <c:v>7.980999999999995E-2</c:v>
                </c:pt>
                <c:pt idx="7">
                  <c:v>8.8190000000000004E-2</c:v>
                </c:pt>
                <c:pt idx="8">
                  <c:v>0.27826999999999996</c:v>
                </c:pt>
                <c:pt idx="9">
                  <c:v>0.1440200000000002</c:v>
                </c:pt>
                <c:pt idx="10">
                  <c:v>0.1223599999999999</c:v>
                </c:pt>
                <c:pt idx="11">
                  <c:v>5.349000000000001E-2</c:v>
                </c:pt>
                <c:pt idx="12">
                  <c:v>6.0929999999999838E-2</c:v>
                </c:pt>
                <c:pt idx="13">
                  <c:v>6.7180000000000059E-2</c:v>
                </c:pt>
                <c:pt idx="14">
                  <c:v>9.847000000000003E-2</c:v>
                </c:pt>
                <c:pt idx="15">
                  <c:v>8.1610000000000127E-2</c:v>
                </c:pt>
                <c:pt idx="16">
                  <c:v>6.4950000000000049E-2</c:v>
                </c:pt>
                <c:pt idx="17">
                  <c:v>6.6009999999999985E-2</c:v>
                </c:pt>
                <c:pt idx="18">
                  <c:v>5.4749999999999771E-2</c:v>
                </c:pt>
                <c:pt idx="19">
                  <c:v>8.03900000000001E-2</c:v>
                </c:pt>
                <c:pt idx="20">
                  <c:v>2.5309999999999947E-2</c:v>
                </c:pt>
                <c:pt idx="22">
                  <c:v>0</c:v>
                </c:pt>
                <c:pt idx="23">
                  <c:v>0</c:v>
                </c:pt>
                <c:pt idx="24">
                  <c:v>3.6670000000000001E-2</c:v>
                </c:pt>
                <c:pt idx="25">
                  <c:v>0</c:v>
                </c:pt>
                <c:pt idx="26">
                  <c:v>0.13770999999999997</c:v>
                </c:pt>
                <c:pt idx="27">
                  <c:v>8.3510000000000001E-2</c:v>
                </c:pt>
                <c:pt idx="28">
                  <c:v>8.3030000000000007E-2</c:v>
                </c:pt>
                <c:pt idx="29">
                  <c:v>8.8200000000000014E-2</c:v>
                </c:pt>
                <c:pt idx="30">
                  <c:v>0.27743000000000001</c:v>
                </c:pt>
                <c:pt idx="31">
                  <c:v>0.14401999999999998</c:v>
                </c:pt>
                <c:pt idx="32">
                  <c:v>0.12365999999999999</c:v>
                </c:pt>
                <c:pt idx="33">
                  <c:v>5.9209999999999999E-2</c:v>
                </c:pt>
                <c:pt idx="34">
                  <c:v>9.0980000000000005E-2</c:v>
                </c:pt>
                <c:pt idx="35">
                  <c:v>6.1779999999999995E-2</c:v>
                </c:pt>
                <c:pt idx="36">
                  <c:v>5.5430000000000007E-2</c:v>
                </c:pt>
                <c:pt idx="37">
                  <c:v>3.0870000000000002E-2</c:v>
                </c:pt>
                <c:pt idx="38">
                  <c:v>6.9130000000000011E-2</c:v>
                </c:pt>
                <c:pt idx="39">
                  <c:v>8.115E-2</c:v>
                </c:pt>
                <c:pt idx="40">
                  <c:v>9.7670000000000007E-2</c:v>
                </c:pt>
                <c:pt idx="41">
                  <c:v>7.4210000000000012E-2</c:v>
                </c:pt>
                <c:pt idx="42">
                  <c:v>6.8970000000000004E-2</c:v>
                </c:pt>
              </c:numCache>
            </c:numRef>
          </c:val>
        </c:ser>
        <c:ser>
          <c:idx val="16"/>
          <c:order val="13"/>
          <c:tx>
            <c:strRef>
              <c:f>RE!$T$79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RE!$A$80:$B$122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RE!$T$80:$T$122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1.3789999999999998E-2</c:v>
                </c:pt>
                <c:pt idx="33">
                  <c:v>0.6885</c:v>
                </c:pt>
                <c:pt idx="34">
                  <c:v>0.50667000000000006</c:v>
                </c:pt>
                <c:pt idx="35">
                  <c:v>0.12357</c:v>
                </c:pt>
                <c:pt idx="36">
                  <c:v>0.10619999999999999</c:v>
                </c:pt>
                <c:pt idx="37">
                  <c:v>2.88964</c:v>
                </c:pt>
                <c:pt idx="38">
                  <c:v>2.74925</c:v>
                </c:pt>
                <c:pt idx="39">
                  <c:v>3.1128100000000001</c:v>
                </c:pt>
                <c:pt idx="40">
                  <c:v>3.9824999999999999</c:v>
                </c:pt>
                <c:pt idx="41">
                  <c:v>4.6964699999999997</c:v>
                </c:pt>
                <c:pt idx="42">
                  <c:v>4.19191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5548288"/>
        <c:axId val="65549824"/>
      </c:barChart>
      <c:catAx>
        <c:axId val="65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549824"/>
        <c:crosses val="autoZero"/>
        <c:auto val="1"/>
        <c:lblAlgn val="ctr"/>
        <c:lblOffset val="100"/>
        <c:noMultiLvlLbl val="0"/>
      </c:catAx>
      <c:valAx>
        <c:axId val="6554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Capacity (GW)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6554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2050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RE!$C$194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RE!$C$195:$C$221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13.923494399999999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282.66277439999999</c:v>
                </c:pt>
                <c:pt idx="8">
                  <c:v>4.8211535999999997</c:v>
                </c:pt>
                <c:pt idx="9">
                  <c:v>1.5413219999999999</c:v>
                </c:pt>
                <c:pt idx="10">
                  <c:v>2.3119392000000003</c:v>
                </c:pt>
                <c:pt idx="11">
                  <c:v>20.3453628</c:v>
                </c:pt>
                <c:pt idx="12">
                  <c:v>0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5.7799356</c:v>
                </c:pt>
                <c:pt idx="20">
                  <c:v>2.9578139999999999</c:v>
                </c:pt>
                <c:pt idx="21">
                  <c:v>282.67013279999998</c:v>
                </c:pt>
                <c:pt idx="22">
                  <c:v>0.13928399999999999</c:v>
                </c:pt>
                <c:pt idx="23">
                  <c:v>0.1154568</c:v>
                </c:pt>
                <c:pt idx="24">
                  <c:v>0</c:v>
                </c:pt>
                <c:pt idx="25">
                  <c:v>10.480989600000001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RE!$D$194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RE!$D$195:$D$221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RE!$E$194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RE!$E$195:$E$221</c:f>
              <c:numCache>
                <c:formatCode>_(* #,##0.00_);_(* \(#,##0.00\);_(* "-"??_);_(@_)</c:formatCode>
                <c:ptCount val="27"/>
                <c:pt idx="0">
                  <c:v>5.1958187999999996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6.3795576000000001</c:v>
                </c:pt>
                <c:pt idx="7">
                  <c:v>0.59690639999999995</c:v>
                </c:pt>
                <c:pt idx="8">
                  <c:v>8.7600000000000002E-5</c:v>
                </c:pt>
                <c:pt idx="9">
                  <c:v>11.571959999999999</c:v>
                </c:pt>
                <c:pt idx="10">
                  <c:v>6.1320000000000005E-4</c:v>
                </c:pt>
                <c:pt idx="11">
                  <c:v>2.8032E-3</c:v>
                </c:pt>
                <c:pt idx="12">
                  <c:v>0</c:v>
                </c:pt>
                <c:pt idx="14">
                  <c:v>1.5252036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3.0115127999999993</c:v>
                </c:pt>
                <c:pt idx="20">
                  <c:v>0.1456788</c:v>
                </c:pt>
                <c:pt idx="21">
                  <c:v>0.57509400000000011</c:v>
                </c:pt>
                <c:pt idx="22">
                  <c:v>1.752E-4</c:v>
                </c:pt>
                <c:pt idx="23">
                  <c:v>1.2326196</c:v>
                </c:pt>
                <c:pt idx="24">
                  <c:v>6.1320000000000005E-4</c:v>
                </c:pt>
                <c:pt idx="25">
                  <c:v>2.8032E-3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RE!$F$194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RE!$F$195:$F$221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83.688484799999998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16.521360000000001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RE!$G$194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RE!$G$195:$G$221</c:f>
              <c:numCache>
                <c:formatCode>_(* #,##0.00_);_(* \(#,##0.00\);_(* "-"??_);_(@_)</c:formatCode>
                <c:ptCount val="27"/>
                <c:pt idx="0">
                  <c:v>6.6131868000000003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1.1135712</c:v>
                </c:pt>
                <c:pt idx="8">
                  <c:v>0.1341156</c:v>
                </c:pt>
                <c:pt idx="9">
                  <c:v>4.6964987999999996</c:v>
                </c:pt>
                <c:pt idx="10">
                  <c:v>24.810860400000003</c:v>
                </c:pt>
                <c:pt idx="11">
                  <c:v>4.0627127999999999</c:v>
                </c:pt>
                <c:pt idx="12">
                  <c:v>0</c:v>
                </c:pt>
                <c:pt idx="14">
                  <c:v>4.9887323999999991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1.2042372000000001</c:v>
                </c:pt>
                <c:pt idx="22">
                  <c:v>0.1341156</c:v>
                </c:pt>
                <c:pt idx="23">
                  <c:v>5.4883151999999997</c:v>
                </c:pt>
                <c:pt idx="24">
                  <c:v>22.765225200000003</c:v>
                </c:pt>
                <c:pt idx="25">
                  <c:v>5.6354831999999995</c:v>
                </c:pt>
                <c:pt idx="26">
                  <c:v>0</c:v>
                </c:pt>
              </c:numCache>
            </c:numRef>
          </c:val>
        </c:ser>
        <c:ser>
          <c:idx val="5"/>
          <c:order val="5"/>
          <c:tx>
            <c:strRef>
              <c:f>RE!$H$194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RE!$H$195:$H$221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4.3799999999999999E-2</c:v>
                </c:pt>
                <c:pt idx="2">
                  <c:v>0</c:v>
                </c:pt>
                <c:pt idx="3">
                  <c:v>3.6791999999999997E-3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1.2263999999999999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0.41312159999999992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0.66567239999999994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RE!$I$194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RE!$I$195:$I$221</c:f>
              <c:numCache>
                <c:formatCode>_(* #,##0.00_);_(* \(#,##0.00\);_(* "-"??_);_(@_)</c:formatCode>
                <c:ptCount val="27"/>
                <c:pt idx="0">
                  <c:v>0.28908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3.1740983999999997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0.34251600000000004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30.375650399999998</c:v>
                </c:pt>
                <c:pt idx="22">
                  <c:v>0</c:v>
                </c:pt>
                <c:pt idx="23">
                  <c:v>5.6908463999999999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8"/>
          <c:order val="7"/>
          <c:tx>
            <c:strRef>
              <c:f>RE!$J$194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RE!$J$195:$J$221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RE!$K$194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RE!$K$195:$K$221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0.3520644</c:v>
                </c:pt>
                <c:pt idx="2">
                  <c:v>0</c:v>
                </c:pt>
                <c:pt idx="3">
                  <c:v>5.9217599999999995E-2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21.357055199999998</c:v>
                </c:pt>
                <c:pt idx="8">
                  <c:v>8.409599999999999E-2</c:v>
                </c:pt>
                <c:pt idx="9">
                  <c:v>0</c:v>
                </c:pt>
                <c:pt idx="10">
                  <c:v>0</c:v>
                </c:pt>
                <c:pt idx="11">
                  <c:v>5.8779599999999994E-2</c:v>
                </c:pt>
                <c:pt idx="12">
                  <c:v>0</c:v>
                </c:pt>
                <c:pt idx="14">
                  <c:v>0</c:v>
                </c:pt>
                <c:pt idx="15">
                  <c:v>0.36415319999999995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45.593084400000002</c:v>
                </c:pt>
                <c:pt idx="22">
                  <c:v>8.2256399999999993E-2</c:v>
                </c:pt>
                <c:pt idx="23">
                  <c:v>0.9466931999999999</c:v>
                </c:pt>
                <c:pt idx="24">
                  <c:v>1.5507827999999999</c:v>
                </c:pt>
                <c:pt idx="25">
                  <c:v>0.98628840000000007</c:v>
                </c:pt>
                <c:pt idx="26">
                  <c:v>0</c:v>
                </c:pt>
              </c:numCache>
            </c:numRef>
          </c:val>
        </c:ser>
        <c:ser>
          <c:idx val="9"/>
          <c:order val="9"/>
          <c:tx>
            <c:strRef>
              <c:f>RE!$O$194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RE!$O$195:$O$221</c:f>
              <c:numCache>
                <c:formatCode>_(* #,##0.00_);_(* \(#,##0.00\);_(* "-"??_);_(@_)</c:formatCode>
                <c:ptCount val="27"/>
                <c:pt idx="0">
                  <c:v>7.2912108000000009</c:v>
                </c:pt>
                <c:pt idx="1">
                  <c:v>-6.496591200000001</c:v>
                </c:pt>
                <c:pt idx="2">
                  <c:v>-34.617592799999997</c:v>
                </c:pt>
                <c:pt idx="3">
                  <c:v>0.58035000000000003</c:v>
                </c:pt>
                <c:pt idx="4">
                  <c:v>-0.24703199999999997</c:v>
                </c:pt>
                <c:pt idx="5">
                  <c:v>-28.900116000000001</c:v>
                </c:pt>
                <c:pt idx="6">
                  <c:v>-5.5611107999999989</c:v>
                </c:pt>
                <c:pt idx="7">
                  <c:v>62.285965199999993</c:v>
                </c:pt>
                <c:pt idx="8">
                  <c:v>-4.0556171999999986</c:v>
                </c:pt>
                <c:pt idx="9">
                  <c:v>3.4514400000000001E-2</c:v>
                </c:pt>
                <c:pt idx="10">
                  <c:v>7.2595872000000004</c:v>
                </c:pt>
                <c:pt idx="11">
                  <c:v>-2.9950440000000018</c:v>
                </c:pt>
                <c:pt idx="12">
                  <c:v>0</c:v>
                </c:pt>
                <c:pt idx="14">
                  <c:v>10.345384800000001</c:v>
                </c:pt>
                <c:pt idx="15">
                  <c:v>-2.9628072000000003</c:v>
                </c:pt>
                <c:pt idx="16">
                  <c:v>-34.617592799999997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-21.780250799999997</c:v>
                </c:pt>
                <c:pt idx="20">
                  <c:v>0.65130599999999872</c:v>
                </c:pt>
                <c:pt idx="21">
                  <c:v>28.186964400000001</c:v>
                </c:pt>
                <c:pt idx="22">
                  <c:v>0.55652279999999976</c:v>
                </c:pt>
                <c:pt idx="23">
                  <c:v>2.0756819999999996</c:v>
                </c:pt>
                <c:pt idx="24">
                  <c:v>10.0662912</c:v>
                </c:pt>
                <c:pt idx="25">
                  <c:v>3.0651239999999969</c:v>
                </c:pt>
                <c:pt idx="26">
                  <c:v>0</c:v>
                </c:pt>
              </c:numCache>
            </c:numRef>
          </c:val>
        </c:ser>
        <c:ser>
          <c:idx val="14"/>
          <c:order val="10"/>
          <c:tx>
            <c:strRef>
              <c:f>RE!$R$194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RE!$R$195:$R$221</c:f>
              <c:numCache>
                <c:formatCode>_(* #,##0.00_);_(* \(#,##0.00\);_(* "-"??_);_(@_)</c:formatCode>
                <c:ptCount val="27"/>
                <c:pt idx="0">
                  <c:v>2.1111599999999998E-2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0.19438440000000001</c:v>
                </c:pt>
                <c:pt idx="8">
                  <c:v>6.3071999999999998E-3</c:v>
                </c:pt>
                <c:pt idx="9">
                  <c:v>0</c:v>
                </c:pt>
                <c:pt idx="10">
                  <c:v>8.4971999999999999E-3</c:v>
                </c:pt>
                <c:pt idx="11">
                  <c:v>1.095E-2</c:v>
                </c:pt>
                <c:pt idx="12">
                  <c:v>0</c:v>
                </c:pt>
                <c:pt idx="14">
                  <c:v>1.9972799999999999E-2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3.1623600000000002E-2</c:v>
                </c:pt>
                <c:pt idx="26">
                  <c:v>0</c:v>
                </c:pt>
              </c:numCache>
            </c:numRef>
          </c:val>
        </c:ser>
        <c:ser>
          <c:idx val="15"/>
          <c:order val="11"/>
          <c:tx>
            <c:strRef>
              <c:f>RE!$S$194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RE!$S$195:$S$221</c:f>
              <c:numCache>
                <c:formatCode>_(* #,##0.00_);_(* \(#,##0.00\);_(* "-"??_);_(@_)</c:formatCode>
                <c:ptCount val="27"/>
                <c:pt idx="0">
                  <c:v>0.67057800000000001</c:v>
                </c:pt>
                <c:pt idx="1">
                  <c:v>0</c:v>
                </c:pt>
                <c:pt idx="2">
                  <c:v>1.2775584</c:v>
                </c:pt>
                <c:pt idx="3">
                  <c:v>4.4851200000000001E-2</c:v>
                </c:pt>
                <c:pt idx="4">
                  <c:v>0.12132599999999999</c:v>
                </c:pt>
                <c:pt idx="5">
                  <c:v>0.28995599999999999</c:v>
                </c:pt>
                <c:pt idx="6">
                  <c:v>0.20831280000000002</c:v>
                </c:pt>
                <c:pt idx="7">
                  <c:v>0.876</c:v>
                </c:pt>
                <c:pt idx="8">
                  <c:v>6.4823999999999993E-2</c:v>
                </c:pt>
                <c:pt idx="9">
                  <c:v>0.75020640000000005</c:v>
                </c:pt>
                <c:pt idx="10">
                  <c:v>1.1423915999999998</c:v>
                </c:pt>
                <c:pt idx="11">
                  <c:v>0.7368036</c:v>
                </c:pt>
                <c:pt idx="12">
                  <c:v>0</c:v>
                </c:pt>
                <c:pt idx="14">
                  <c:v>0.66952680000000009</c:v>
                </c:pt>
                <c:pt idx="15">
                  <c:v>0</c:v>
                </c:pt>
                <c:pt idx="16">
                  <c:v>1.2775584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7.1656799999999993E-2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0.7742964</c:v>
                </c:pt>
                <c:pt idx="26">
                  <c:v>0</c:v>
                </c:pt>
              </c:numCache>
            </c:numRef>
          </c:val>
        </c:ser>
        <c:ser>
          <c:idx val="16"/>
          <c:order val="12"/>
          <c:tx>
            <c:strRef>
              <c:f>RE!$T$194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RE!$T$195:$T$221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0.11869800000000001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43.0196592</c:v>
                </c:pt>
                <c:pt idx="22">
                  <c:v>5.475E-2</c:v>
                </c:pt>
                <c:pt idx="23">
                  <c:v>1.9936883999999999</c:v>
                </c:pt>
                <c:pt idx="24">
                  <c:v>0</c:v>
                </c:pt>
                <c:pt idx="25">
                  <c:v>0.49564079999999994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198912"/>
        <c:axId val="66200704"/>
      </c:barChart>
      <c:catAx>
        <c:axId val="661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00704"/>
        <c:crosses val="autoZero"/>
        <c:auto val="1"/>
        <c:lblAlgn val="ctr"/>
        <c:lblOffset val="100"/>
        <c:noMultiLvlLbl val="0"/>
      </c:catAx>
      <c:valAx>
        <c:axId val="6620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6619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RE!$C$194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RE!$C$195:$C$221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13.923494399999999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282.66277439999999</c:v>
                </c:pt>
                <c:pt idx="8">
                  <c:v>4.8211535999999997</c:v>
                </c:pt>
                <c:pt idx="9">
                  <c:v>1.5413219999999999</c:v>
                </c:pt>
                <c:pt idx="10">
                  <c:v>2.3119392000000003</c:v>
                </c:pt>
                <c:pt idx="11">
                  <c:v>20.3453628</c:v>
                </c:pt>
                <c:pt idx="12">
                  <c:v>0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5.7799356</c:v>
                </c:pt>
                <c:pt idx="20">
                  <c:v>2.9578139999999999</c:v>
                </c:pt>
                <c:pt idx="21">
                  <c:v>282.67013279999998</c:v>
                </c:pt>
                <c:pt idx="22">
                  <c:v>0.13928399999999999</c:v>
                </c:pt>
                <c:pt idx="23">
                  <c:v>0.1154568</c:v>
                </c:pt>
                <c:pt idx="24">
                  <c:v>0</c:v>
                </c:pt>
                <c:pt idx="25">
                  <c:v>10.480989600000001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RE!$D$194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RE!$D$195:$D$221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tx>
            <c:strRef>
              <c:f>RE!$E$194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RE!$E$195:$E$221</c:f>
              <c:numCache>
                <c:formatCode>_(* #,##0.00_);_(* \(#,##0.00\);_(* "-"??_);_(@_)</c:formatCode>
                <c:ptCount val="27"/>
                <c:pt idx="0">
                  <c:v>5.1958187999999996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6.3795576000000001</c:v>
                </c:pt>
                <c:pt idx="7">
                  <c:v>0.59690639999999995</c:v>
                </c:pt>
                <c:pt idx="8">
                  <c:v>8.7600000000000002E-5</c:v>
                </c:pt>
                <c:pt idx="9">
                  <c:v>11.571959999999999</c:v>
                </c:pt>
                <c:pt idx="10">
                  <c:v>6.1320000000000005E-4</c:v>
                </c:pt>
                <c:pt idx="11">
                  <c:v>2.8032E-3</c:v>
                </c:pt>
                <c:pt idx="12">
                  <c:v>0</c:v>
                </c:pt>
                <c:pt idx="14">
                  <c:v>1.5252036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3.0115127999999993</c:v>
                </c:pt>
                <c:pt idx="20">
                  <c:v>0.1456788</c:v>
                </c:pt>
                <c:pt idx="21">
                  <c:v>0.57509400000000011</c:v>
                </c:pt>
                <c:pt idx="22">
                  <c:v>1.752E-4</c:v>
                </c:pt>
                <c:pt idx="23">
                  <c:v>1.2326196</c:v>
                </c:pt>
                <c:pt idx="24">
                  <c:v>6.1320000000000005E-4</c:v>
                </c:pt>
                <c:pt idx="25">
                  <c:v>2.8032E-3</c:v>
                </c:pt>
                <c:pt idx="26">
                  <c:v>0</c:v>
                </c:pt>
              </c:numCache>
            </c:numRef>
          </c:val>
        </c:ser>
        <c:ser>
          <c:idx val="3"/>
          <c:order val="3"/>
          <c:tx>
            <c:strRef>
              <c:f>RE!$F$194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RE!$F$195:$F$221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83.688484799999998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16.521360000000001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4"/>
          <c:order val="4"/>
          <c:tx>
            <c:strRef>
              <c:f>RE!$G$194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RE!$G$195:$G$221</c:f>
              <c:numCache>
                <c:formatCode>_(* #,##0.00_);_(* \(#,##0.00\);_(* "-"??_);_(@_)</c:formatCode>
                <c:ptCount val="27"/>
                <c:pt idx="0">
                  <c:v>6.6131868000000003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1.1135712</c:v>
                </c:pt>
                <c:pt idx="8">
                  <c:v>0.1341156</c:v>
                </c:pt>
                <c:pt idx="9">
                  <c:v>4.6964987999999996</c:v>
                </c:pt>
                <c:pt idx="10">
                  <c:v>24.810860400000003</c:v>
                </c:pt>
                <c:pt idx="11">
                  <c:v>4.0627127999999999</c:v>
                </c:pt>
                <c:pt idx="12">
                  <c:v>0</c:v>
                </c:pt>
                <c:pt idx="14">
                  <c:v>4.9887323999999991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1.2042372000000001</c:v>
                </c:pt>
                <c:pt idx="22">
                  <c:v>0.1341156</c:v>
                </c:pt>
                <c:pt idx="23">
                  <c:v>5.4883151999999997</c:v>
                </c:pt>
                <c:pt idx="24">
                  <c:v>22.765225200000003</c:v>
                </c:pt>
                <c:pt idx="25">
                  <c:v>5.6354831999999995</c:v>
                </c:pt>
                <c:pt idx="26">
                  <c:v>0</c:v>
                </c:pt>
              </c:numCache>
            </c:numRef>
          </c:val>
        </c:ser>
        <c:ser>
          <c:idx val="5"/>
          <c:order val="5"/>
          <c:tx>
            <c:strRef>
              <c:f>RE!$H$194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RE!$H$195:$H$221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4.3799999999999999E-2</c:v>
                </c:pt>
                <c:pt idx="2">
                  <c:v>0</c:v>
                </c:pt>
                <c:pt idx="3">
                  <c:v>3.6791999999999997E-3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1.2263999999999999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0.41312159999999992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0.66567239999999994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RE!$I$194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RE!$I$195:$I$221</c:f>
              <c:numCache>
                <c:formatCode>_(* #,##0.00_);_(* \(#,##0.00\);_(* "-"??_);_(@_)</c:formatCode>
                <c:ptCount val="27"/>
                <c:pt idx="0">
                  <c:v>0.28908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3.1740983999999997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0.34251600000000004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30.375650399999998</c:v>
                </c:pt>
                <c:pt idx="22">
                  <c:v>0</c:v>
                </c:pt>
                <c:pt idx="23">
                  <c:v>5.6908463999999999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8"/>
          <c:order val="7"/>
          <c:tx>
            <c:strRef>
              <c:f>RE!$J$194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RE!$J$195:$J$221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8"/>
          <c:tx>
            <c:strRef>
              <c:f>RE!$K$194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RE!$K$195:$K$221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0.3520644</c:v>
                </c:pt>
                <c:pt idx="2">
                  <c:v>0</c:v>
                </c:pt>
                <c:pt idx="3">
                  <c:v>5.9217599999999995E-2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21.357055199999998</c:v>
                </c:pt>
                <c:pt idx="8">
                  <c:v>8.409599999999999E-2</c:v>
                </c:pt>
                <c:pt idx="9">
                  <c:v>0</c:v>
                </c:pt>
                <c:pt idx="10">
                  <c:v>0</c:v>
                </c:pt>
                <c:pt idx="11">
                  <c:v>5.8779599999999994E-2</c:v>
                </c:pt>
                <c:pt idx="12">
                  <c:v>0</c:v>
                </c:pt>
                <c:pt idx="14">
                  <c:v>0</c:v>
                </c:pt>
                <c:pt idx="15">
                  <c:v>0.36415319999999995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45.593084400000002</c:v>
                </c:pt>
                <c:pt idx="22">
                  <c:v>8.2256399999999993E-2</c:v>
                </c:pt>
                <c:pt idx="23">
                  <c:v>0.9466931999999999</c:v>
                </c:pt>
                <c:pt idx="24">
                  <c:v>1.5507827999999999</c:v>
                </c:pt>
                <c:pt idx="25">
                  <c:v>0.98628840000000007</c:v>
                </c:pt>
                <c:pt idx="26">
                  <c:v>0</c:v>
                </c:pt>
              </c:numCache>
            </c:numRef>
          </c:val>
        </c:ser>
        <c:ser>
          <c:idx val="9"/>
          <c:order val="9"/>
          <c:tx>
            <c:strRef>
              <c:f>RE!$O$194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RE!$O$195:$O$221</c:f>
              <c:numCache>
                <c:formatCode>_(* #,##0.00_);_(* \(#,##0.00\);_(* "-"??_);_(@_)</c:formatCode>
                <c:ptCount val="27"/>
                <c:pt idx="0">
                  <c:v>7.2912108000000009</c:v>
                </c:pt>
                <c:pt idx="1">
                  <c:v>-6.496591200000001</c:v>
                </c:pt>
                <c:pt idx="2">
                  <c:v>-34.617592799999997</c:v>
                </c:pt>
                <c:pt idx="3">
                  <c:v>0.58035000000000003</c:v>
                </c:pt>
                <c:pt idx="4">
                  <c:v>-0.24703199999999997</c:v>
                </c:pt>
                <c:pt idx="5">
                  <c:v>-28.900116000000001</c:v>
                </c:pt>
                <c:pt idx="6">
                  <c:v>-5.5611107999999989</c:v>
                </c:pt>
                <c:pt idx="7">
                  <c:v>62.285965199999993</c:v>
                </c:pt>
                <c:pt idx="8">
                  <c:v>-4.0556171999999986</c:v>
                </c:pt>
                <c:pt idx="9">
                  <c:v>3.4514400000000001E-2</c:v>
                </c:pt>
                <c:pt idx="10">
                  <c:v>7.2595872000000004</c:v>
                </c:pt>
                <c:pt idx="11">
                  <c:v>-2.9950440000000018</c:v>
                </c:pt>
                <c:pt idx="12">
                  <c:v>0</c:v>
                </c:pt>
                <c:pt idx="14">
                  <c:v>10.345384800000001</c:v>
                </c:pt>
                <c:pt idx="15">
                  <c:v>-2.9628072000000003</c:v>
                </c:pt>
                <c:pt idx="16">
                  <c:v>-34.617592799999997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-21.780250799999997</c:v>
                </c:pt>
                <c:pt idx="20">
                  <c:v>0.65130599999999872</c:v>
                </c:pt>
                <c:pt idx="21">
                  <c:v>28.186964400000001</c:v>
                </c:pt>
                <c:pt idx="22">
                  <c:v>0.55652279999999976</c:v>
                </c:pt>
                <c:pt idx="23">
                  <c:v>2.0756819999999996</c:v>
                </c:pt>
                <c:pt idx="24">
                  <c:v>10.0662912</c:v>
                </c:pt>
                <c:pt idx="25">
                  <c:v>3.0651239999999969</c:v>
                </c:pt>
                <c:pt idx="26">
                  <c:v>0</c:v>
                </c:pt>
              </c:numCache>
            </c:numRef>
          </c:val>
        </c:ser>
        <c:ser>
          <c:idx val="14"/>
          <c:order val="10"/>
          <c:tx>
            <c:strRef>
              <c:f>RE!$R$194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RE!$R$195:$R$221</c:f>
              <c:numCache>
                <c:formatCode>_(* #,##0.00_);_(* \(#,##0.00\);_(* "-"??_);_(@_)</c:formatCode>
                <c:ptCount val="27"/>
                <c:pt idx="0">
                  <c:v>2.1111599999999998E-2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0.19438440000000001</c:v>
                </c:pt>
                <c:pt idx="8">
                  <c:v>6.3071999999999998E-3</c:v>
                </c:pt>
                <c:pt idx="9">
                  <c:v>0</c:v>
                </c:pt>
                <c:pt idx="10">
                  <c:v>8.4971999999999999E-3</c:v>
                </c:pt>
                <c:pt idx="11">
                  <c:v>1.095E-2</c:v>
                </c:pt>
                <c:pt idx="12">
                  <c:v>0</c:v>
                </c:pt>
                <c:pt idx="14">
                  <c:v>1.9972799999999999E-2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3.1623600000000002E-2</c:v>
                </c:pt>
                <c:pt idx="26">
                  <c:v>0</c:v>
                </c:pt>
              </c:numCache>
            </c:numRef>
          </c:val>
        </c:ser>
        <c:ser>
          <c:idx val="15"/>
          <c:order val="11"/>
          <c:tx>
            <c:strRef>
              <c:f>RE!$S$194</c:f>
              <c:strCache>
                <c:ptCount val="1"/>
                <c:pt idx="0">
                  <c:v>Mini Hydro</c:v>
                </c:pt>
              </c:strCache>
            </c:strRef>
          </c:tx>
          <c:spPr>
            <a:pattFill prst="pct8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RE!$S$195:$S$221</c:f>
              <c:numCache>
                <c:formatCode>_(* #,##0.00_);_(* \(#,##0.00\);_(* "-"??_);_(@_)</c:formatCode>
                <c:ptCount val="27"/>
                <c:pt idx="0">
                  <c:v>0.67057800000000001</c:v>
                </c:pt>
                <c:pt idx="1">
                  <c:v>0</c:v>
                </c:pt>
                <c:pt idx="2">
                  <c:v>1.2775584</c:v>
                </c:pt>
                <c:pt idx="3">
                  <c:v>4.4851200000000001E-2</c:v>
                </c:pt>
                <c:pt idx="4">
                  <c:v>0.12132599999999999</c:v>
                </c:pt>
                <c:pt idx="5">
                  <c:v>0.28995599999999999</c:v>
                </c:pt>
                <c:pt idx="6">
                  <c:v>0.20831280000000002</c:v>
                </c:pt>
                <c:pt idx="7">
                  <c:v>0.876</c:v>
                </c:pt>
                <c:pt idx="8">
                  <c:v>6.4823999999999993E-2</c:v>
                </c:pt>
                <c:pt idx="9">
                  <c:v>0.75020640000000005</c:v>
                </c:pt>
                <c:pt idx="10">
                  <c:v>1.1423915999999998</c:v>
                </c:pt>
                <c:pt idx="11">
                  <c:v>0.7368036</c:v>
                </c:pt>
                <c:pt idx="12">
                  <c:v>0</c:v>
                </c:pt>
                <c:pt idx="14">
                  <c:v>0.66952680000000009</c:v>
                </c:pt>
                <c:pt idx="15">
                  <c:v>0</c:v>
                </c:pt>
                <c:pt idx="16">
                  <c:v>1.2775584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7.1656799999999993E-2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0.7742964</c:v>
                </c:pt>
                <c:pt idx="26">
                  <c:v>0</c:v>
                </c:pt>
              </c:numCache>
            </c:numRef>
          </c:val>
        </c:ser>
        <c:ser>
          <c:idx val="16"/>
          <c:order val="12"/>
          <c:tx>
            <c:strRef>
              <c:f>RE!$T$194</c:f>
              <c:strCache>
                <c:ptCount val="1"/>
                <c:pt idx="0">
                  <c:v>Dist.Solar PV</c:v>
                </c:pt>
              </c:strCache>
            </c:strRef>
          </c:tx>
          <c:spPr>
            <a:pattFill prst="pct8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cat>
            <c:multiLvlStrRef>
              <c:f>RE!$A$195:$B$221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w 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RE!$T$195:$T$221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0.11869800000000001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43.0196592</c:v>
                </c:pt>
                <c:pt idx="22">
                  <c:v>5.475E-2</c:v>
                </c:pt>
                <c:pt idx="23">
                  <c:v>1.9936883999999999</c:v>
                </c:pt>
                <c:pt idx="24">
                  <c:v>0</c:v>
                </c:pt>
                <c:pt idx="25">
                  <c:v>0.49564079999999994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66243968"/>
        <c:axId val="66249856"/>
      </c:barChart>
      <c:catAx>
        <c:axId val="662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249856"/>
        <c:crosses val="autoZero"/>
        <c:auto val="1"/>
        <c:lblAlgn val="ctr"/>
        <c:lblOffset val="100"/>
        <c:noMultiLvlLbl val="0"/>
      </c:catAx>
      <c:valAx>
        <c:axId val="6624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24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3361329833773"/>
          <c:y val="0.23042644059736436"/>
          <c:w val="0.13039972003499561"/>
          <c:h val="0.546057779362945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RE!$C$194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RE!$C$209:$C$220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</c:numCache>
            </c:numRef>
          </c:val>
        </c:ser>
        <c:ser>
          <c:idx val="1"/>
          <c:order val="1"/>
          <c:tx>
            <c:strRef>
              <c:f>RE!$D$194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RE!$D$209:$D$220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RE!$E$194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RE!$E$209:$E$220</c:f>
              <c:numCache>
                <c:formatCode>_(* #,##0.00_);_(* \(#,##0.00\);_(* "-"??_);_(@_)</c:formatCode>
                <c:ptCount val="12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RE!$F$194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RE!$F$209:$F$220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RE!$G$194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RE!$G$209:$G$220</c:f>
              <c:numCache>
                <c:formatCode>_(* #,##0.00_);_(* \(#,##0.00\);_(* "-"??_);_(@_)</c:formatCode>
                <c:ptCount val="12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</c:numCache>
            </c:numRef>
          </c:val>
        </c:ser>
        <c:ser>
          <c:idx val="5"/>
          <c:order val="5"/>
          <c:tx>
            <c:strRef>
              <c:f>RE!$H$194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RE!$H$209:$H$220</c:f>
              <c:numCache>
                <c:formatCode>_(* #,##0.00_);_(* \(#,##0.00\);_(* "-"??_);_(@_)</c:formatCode>
                <c:ptCount val="12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</c:numCache>
            </c:numRef>
          </c:val>
        </c:ser>
        <c:ser>
          <c:idx val="6"/>
          <c:order val="6"/>
          <c:tx>
            <c:strRef>
              <c:f>RE!$I$194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RE!$I$209:$I$220</c:f>
              <c:numCache>
                <c:formatCode>_(* #,##0.00_);_(* \(#,##0.00\);_(* "-"??_);_(@_)</c:formatCode>
                <c:ptCount val="12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7"/>
          <c:tx>
            <c:strRef>
              <c:f>RE!$J$194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RE!$J$209:$J$220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RE!$K$194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RE!$K$209:$K$220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</c:numCache>
            </c:numRef>
          </c:val>
        </c:ser>
        <c:ser>
          <c:idx val="9"/>
          <c:order val="9"/>
          <c:tx>
            <c:strRef>
              <c:f>RE!$O$194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RE!$O$209:$O$220</c:f>
              <c:numCache>
                <c:formatCode>_(* #,##0.00_);_(* \(#,##0.00\);_(* "-"??_);_(@_)</c:formatCode>
                <c:ptCount val="12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</c:numCache>
            </c:numRef>
          </c:val>
        </c:ser>
        <c:ser>
          <c:idx val="14"/>
          <c:order val="10"/>
          <c:tx>
            <c:strRef>
              <c:f>RE!$R$194</c:f>
              <c:strCache>
                <c:ptCount val="1"/>
                <c:pt idx="0">
                  <c:v>Dist. Oil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RE!$R$209:$R$220</c:f>
              <c:numCache>
                <c:formatCode>_(* #,##0.00_);_(* \(#,##0.00\);_(* "-"??_);_(@_)</c:formatCode>
                <c:ptCount val="12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</c:numCache>
            </c:numRef>
          </c:val>
        </c:ser>
        <c:ser>
          <c:idx val="15"/>
          <c:order val="11"/>
          <c:tx>
            <c:strRef>
              <c:f>RE!$S$194</c:f>
              <c:strCache>
                <c:ptCount val="1"/>
                <c:pt idx="0">
                  <c:v>Mini Hydro</c:v>
                </c:pt>
              </c:strCache>
            </c:strRef>
          </c:tx>
          <c:spPr>
            <a:pattFill prst="pct80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RE!$S$209:$S$220</c:f>
              <c:numCache>
                <c:formatCode>_(* #,##0.00_);_(* \(#,##0.00\);_(* "-"??_);_(@_)</c:formatCode>
                <c:ptCount val="12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</c:numCache>
            </c:numRef>
          </c:val>
        </c:ser>
        <c:ser>
          <c:idx val="16"/>
          <c:order val="12"/>
          <c:tx>
            <c:strRef>
              <c:f>RE!$T$194</c:f>
              <c:strCache>
                <c:ptCount val="1"/>
                <c:pt idx="0">
                  <c:v>Dist.Solar PV</c:v>
                </c:pt>
              </c:strCache>
            </c:strRef>
          </c:tx>
          <c:spPr>
            <a:pattFill prst="pct80">
              <a:fgClr>
                <a:srgbClr val="FFCC66"/>
              </a:fgClr>
              <a:bgClr>
                <a:schemeClr val="bg1"/>
              </a:bgClr>
            </a:pattFill>
          </c:spPr>
          <c:invertIfNegative val="0"/>
          <c:cat>
            <c:strRef>
              <c:f>RE!$B$209:$B$220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RE!$T$209:$T$220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300544"/>
        <c:axId val="66302336"/>
      </c:barChart>
      <c:catAx>
        <c:axId val="663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6302336"/>
        <c:crosses val="autoZero"/>
        <c:auto val="1"/>
        <c:lblAlgn val="ctr"/>
        <c:lblOffset val="100"/>
        <c:noMultiLvlLbl val="0"/>
      </c:catAx>
      <c:valAx>
        <c:axId val="6630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6630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272965879265"/>
          <c:y val="5.1400554097404488E-2"/>
          <c:w val="0.7910387139107610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RE!$X$125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xVal>
            <c:numRef>
              <c:f>RE!$W$129:$W$147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RE!$X$129:$X$147</c:f>
              <c:numCache>
                <c:formatCode>0</c:formatCode>
                <c:ptCount val="19"/>
                <c:pt idx="0">
                  <c:v>656.21976364835632</c:v>
                </c:pt>
                <c:pt idx="1">
                  <c:v>691.69655638589279</c:v>
                </c:pt>
                <c:pt idx="2">
                  <c:v>727.94832515254984</c:v>
                </c:pt>
                <c:pt idx="3">
                  <c:v>767.52710704969286</c:v>
                </c:pt>
                <c:pt idx="4">
                  <c:v>798.7023568862611</c:v>
                </c:pt>
                <c:pt idx="5">
                  <c:v>823.07987097511409</c:v>
                </c:pt>
                <c:pt idx="6">
                  <c:v>839.52701945275305</c:v>
                </c:pt>
                <c:pt idx="7">
                  <c:v>868.27598979618097</c:v>
                </c:pt>
                <c:pt idx="8">
                  <c:v>891.87451884157338</c:v>
                </c:pt>
                <c:pt idx="9">
                  <c:v>918.71910610668397</c:v>
                </c:pt>
                <c:pt idx="10">
                  <c:v>942.08980708777278</c:v>
                </c:pt>
                <c:pt idx="11">
                  <c:v>967.9111462682082</c:v>
                </c:pt>
                <c:pt idx="12">
                  <c:v>994.23011020660465</c:v>
                </c:pt>
                <c:pt idx="13">
                  <c:v>1021.3980164788936</c:v>
                </c:pt>
                <c:pt idx="14">
                  <c:v>1042.947452559574</c:v>
                </c:pt>
                <c:pt idx="15">
                  <c:v>1064.3138694336265</c:v>
                </c:pt>
                <c:pt idx="16">
                  <c:v>1083.208828500917</c:v>
                </c:pt>
                <c:pt idx="17">
                  <c:v>1100.9783550177444</c:v>
                </c:pt>
                <c:pt idx="18">
                  <c:v>1109.6768516828151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RE!$Y$125</c:f>
              <c:strCache>
                <c:ptCount val="1"/>
                <c:pt idx="0">
                  <c:v>Renewable</c:v>
                </c:pt>
              </c:strCache>
            </c:strRef>
          </c:tx>
          <c:marker>
            <c:symbol val="none"/>
          </c:marker>
          <c:xVal>
            <c:numRef>
              <c:f>RE!$W$129:$W$147</c:f>
              <c:numCache>
                <c:formatCode>General</c:formatCod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numCache>
            </c:numRef>
          </c:xVal>
          <c:yVal>
            <c:numRef>
              <c:f>RE!$Y$129:$Y$147</c:f>
              <c:numCache>
                <c:formatCode>0</c:formatCode>
                <c:ptCount val="19"/>
                <c:pt idx="0">
                  <c:v>658.01867154148476</c:v>
                </c:pt>
                <c:pt idx="1">
                  <c:v>691.47829810507676</c:v>
                </c:pt>
                <c:pt idx="2">
                  <c:v>726.86803873838096</c:v>
                </c:pt>
                <c:pt idx="3">
                  <c:v>765.30994109991116</c:v>
                </c:pt>
                <c:pt idx="4">
                  <c:v>795.69107103490228</c:v>
                </c:pt>
                <c:pt idx="5">
                  <c:v>820.42957493521124</c:v>
                </c:pt>
                <c:pt idx="6">
                  <c:v>836.20760537984449</c:v>
                </c:pt>
                <c:pt idx="7">
                  <c:v>864.63251005068275</c:v>
                </c:pt>
                <c:pt idx="8">
                  <c:v>889.15603199145767</c:v>
                </c:pt>
                <c:pt idx="9">
                  <c:v>900.71562163369208</c:v>
                </c:pt>
                <c:pt idx="10">
                  <c:v>915.00107330811909</c:v>
                </c:pt>
                <c:pt idx="11">
                  <c:v>936.9890369987811</c:v>
                </c:pt>
                <c:pt idx="12">
                  <c:v>955.33847389539483</c:v>
                </c:pt>
                <c:pt idx="13">
                  <c:v>965.46226230644118</c:v>
                </c:pt>
                <c:pt idx="14">
                  <c:v>976.67675627619724</c:v>
                </c:pt>
                <c:pt idx="15">
                  <c:v>990.31408070921213</c:v>
                </c:pt>
                <c:pt idx="16">
                  <c:v>999.96935866963952</c:v>
                </c:pt>
                <c:pt idx="17">
                  <c:v>1008.8952125986075</c:v>
                </c:pt>
                <c:pt idx="18">
                  <c:v>1012.2361203949262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56512"/>
        <c:axId val="66662400"/>
      </c:scatterChart>
      <c:valAx>
        <c:axId val="66656512"/>
        <c:scaling>
          <c:orientation val="minMax"/>
          <c:max val="2030"/>
          <c:min val="2012"/>
        </c:scaling>
        <c:delete val="0"/>
        <c:axPos val="b"/>
        <c:numFmt formatCode="General" sourceLinked="1"/>
        <c:majorTickMark val="out"/>
        <c:minorTickMark val="none"/>
        <c:tickLblPos val="nextTo"/>
        <c:crossAx val="66662400"/>
        <c:crosses val="autoZero"/>
        <c:crossBetween val="midCat"/>
      </c:valAx>
      <c:valAx>
        <c:axId val="66662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Generation Costs ($/MWh)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6656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472156605424327"/>
          <c:y val="0.59220873432487608"/>
          <c:w val="0.20861176727909012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RE!$C$125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multiLvlStrRef>
              <c:f>RE!$A$127:$B$169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RE!$C$127:$C$169</c:f>
              <c:numCache>
                <c:formatCode>0.00</c:formatCode>
                <c:ptCount val="43"/>
                <c:pt idx="0" formatCode="General">
                  <c:v>0.23304211283451523</c:v>
                </c:pt>
                <c:pt idx="1">
                  <c:v>0.33529173147933367</c:v>
                </c:pt>
                <c:pt idx="2">
                  <c:v>0.50763807047650777</c:v>
                </c:pt>
                <c:pt idx="3">
                  <c:v>0.98642343784329078</c:v>
                </c:pt>
                <c:pt idx="4">
                  <c:v>2.045487089294618</c:v>
                </c:pt>
                <c:pt idx="5">
                  <c:v>2.9435574928552417</c:v>
                </c:pt>
                <c:pt idx="6">
                  <c:v>3.7775419534486332</c:v>
                </c:pt>
                <c:pt idx="7">
                  <c:v>4.6023331620534726</c:v>
                </c:pt>
                <c:pt idx="8">
                  <c:v>5.3642424943236842</c:v>
                </c:pt>
                <c:pt idx="9">
                  <c:v>6.1195205462661786</c:v>
                </c:pt>
                <c:pt idx="10">
                  <c:v>6.8108043936109439</c:v>
                </c:pt>
                <c:pt idx="11">
                  <c:v>7.3624066650252233</c:v>
                </c:pt>
                <c:pt idx="12">
                  <c:v>8.1894282038694683</c:v>
                </c:pt>
                <c:pt idx="13">
                  <c:v>9.5673865242209217</c:v>
                </c:pt>
                <c:pt idx="14">
                  <c:v>10.780686976321759</c:v>
                </c:pt>
                <c:pt idx="15">
                  <c:v>13.010210885139042</c:v>
                </c:pt>
                <c:pt idx="16">
                  <c:v>14.474874386268169</c:v>
                </c:pt>
                <c:pt idx="17">
                  <c:v>15.902813349173611</c:v>
                </c:pt>
                <c:pt idx="18">
                  <c:v>17.343974951108819</c:v>
                </c:pt>
                <c:pt idx="19">
                  <c:v>18.824232940913401</c:v>
                </c:pt>
                <c:pt idx="20">
                  <c:v>20.142064942953798</c:v>
                </c:pt>
                <c:pt idx="22">
                  <c:v>0.23304211283451523</c:v>
                </c:pt>
                <c:pt idx="23">
                  <c:v>0.33665511915412116</c:v>
                </c:pt>
                <c:pt idx="24">
                  <c:v>0.51392206888086078</c:v>
                </c:pt>
                <c:pt idx="25">
                  <c:v>0.96670000416502122</c:v>
                </c:pt>
                <c:pt idx="26">
                  <c:v>1.9953466673112275</c:v>
                </c:pt>
                <c:pt idx="27">
                  <c:v>2.8461855873818318</c:v>
                </c:pt>
                <c:pt idx="28">
                  <c:v>3.6536788404495613</c:v>
                </c:pt>
                <c:pt idx="29">
                  <c:v>4.4769922520576388</c:v>
                </c:pt>
                <c:pt idx="30">
                  <c:v>5.2050091620582357</c:v>
                </c:pt>
                <c:pt idx="31">
                  <c:v>5.9519338580003396</c:v>
                </c:pt>
                <c:pt idx="32">
                  <c:v>6.6282385559749333</c:v>
                </c:pt>
                <c:pt idx="33">
                  <c:v>7.2881676681794376</c:v>
                </c:pt>
                <c:pt idx="34">
                  <c:v>8.0744026323137508</c:v>
                </c:pt>
                <c:pt idx="35">
                  <c:v>9.7664384166567935</c:v>
                </c:pt>
                <c:pt idx="36">
                  <c:v>11.093961846682369</c:v>
                </c:pt>
                <c:pt idx="37">
                  <c:v>13.199522811817713</c:v>
                </c:pt>
                <c:pt idx="38">
                  <c:v>14.827592820531954</c:v>
                </c:pt>
                <c:pt idx="39">
                  <c:v>16.302808431497638</c:v>
                </c:pt>
                <c:pt idx="40">
                  <c:v>17.649447837654517</c:v>
                </c:pt>
                <c:pt idx="41">
                  <c:v>19.231767414858222</c:v>
                </c:pt>
                <c:pt idx="42">
                  <c:v>20.749238915542392</c:v>
                </c:pt>
              </c:numCache>
            </c:numRef>
          </c:val>
        </c:ser>
        <c:ser>
          <c:idx val="1"/>
          <c:order val="1"/>
          <c:tx>
            <c:strRef>
              <c:f>RE!$D$125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multiLvlStrRef>
              <c:f>RE!$A$127:$B$169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RE!$D$127:$D$169</c:f>
              <c:numCache>
                <c:formatCode>0.00</c:formatCode>
                <c:ptCount val="43"/>
                <c:pt idx="0">
                  <c:v>1.5590522945728729E-2</c:v>
                </c:pt>
                <c:pt idx="1">
                  <c:v>0.1151403902528136</c:v>
                </c:pt>
                <c:pt idx="2">
                  <c:v>0.32783307360273556</c:v>
                </c:pt>
                <c:pt idx="3">
                  <c:v>0.72107682190411126</c:v>
                </c:pt>
                <c:pt idx="4">
                  <c:v>1.1308143886359134</c:v>
                </c:pt>
                <c:pt idx="5">
                  <c:v>1.6113191188596763</c:v>
                </c:pt>
                <c:pt idx="6">
                  <c:v>2.1529860922391659</c:v>
                </c:pt>
                <c:pt idx="7">
                  <c:v>2.7561399736981058</c:v>
                </c:pt>
                <c:pt idx="8">
                  <c:v>3.3501999194871099</c:v>
                </c:pt>
                <c:pt idx="9">
                  <c:v>4.0105279214837282</c:v>
                </c:pt>
                <c:pt idx="10">
                  <c:v>4.651479816745189</c:v>
                </c:pt>
                <c:pt idx="11">
                  <c:v>5.2759544143804638</c:v>
                </c:pt>
                <c:pt idx="12">
                  <c:v>5.889860222983283</c:v>
                </c:pt>
                <c:pt idx="13">
                  <c:v>6.5250635263151109</c:v>
                </c:pt>
                <c:pt idx="14">
                  <c:v>7.1184547460086893</c:v>
                </c:pt>
                <c:pt idx="15">
                  <c:v>7.6917094478441888</c:v>
                </c:pt>
                <c:pt idx="16">
                  <c:v>8.3746860452222602</c:v>
                </c:pt>
                <c:pt idx="17">
                  <c:v>9.0425518883446596</c:v>
                </c:pt>
                <c:pt idx="18">
                  <c:v>9.719341113538329</c:v>
                </c:pt>
                <c:pt idx="19">
                  <c:v>10.412051842982516</c:v>
                </c:pt>
                <c:pt idx="20">
                  <c:v>11.0611620707767</c:v>
                </c:pt>
                <c:pt idx="22">
                  <c:v>1.5590522945728729E-2</c:v>
                </c:pt>
                <c:pt idx="23">
                  <c:v>0.10480174060575448</c:v>
                </c:pt>
                <c:pt idx="24">
                  <c:v>0.30101484611337226</c:v>
                </c:pt>
                <c:pt idx="25">
                  <c:v>0.73540893443536837</c:v>
                </c:pt>
                <c:pt idx="26">
                  <c:v>1.1449766527937506</c:v>
                </c:pt>
                <c:pt idx="27">
                  <c:v>1.6254370359150976</c:v>
                </c:pt>
                <c:pt idx="28">
                  <c:v>2.1677817515469613</c:v>
                </c:pt>
                <c:pt idx="29">
                  <c:v>2.771530028433868</c:v>
                </c:pt>
                <c:pt idx="30">
                  <c:v>3.3657623401373047</c:v>
                </c:pt>
                <c:pt idx="31">
                  <c:v>4.0260823522566422</c:v>
                </c:pt>
                <c:pt idx="32">
                  <c:v>4.6649279009794906</c:v>
                </c:pt>
                <c:pt idx="33">
                  <c:v>5.2055662734282384</c:v>
                </c:pt>
                <c:pt idx="34">
                  <c:v>5.7607925288821562</c:v>
                </c:pt>
                <c:pt idx="35">
                  <c:v>6.3682567356725048</c:v>
                </c:pt>
                <c:pt idx="36">
                  <c:v>7.0042955542611027</c:v>
                </c:pt>
                <c:pt idx="37">
                  <c:v>7.4834865241595878</c:v>
                </c:pt>
                <c:pt idx="38">
                  <c:v>7.9765870419928593</c:v>
                </c:pt>
                <c:pt idx="39">
                  <c:v>8.4228417902407813</c:v>
                </c:pt>
                <c:pt idx="40">
                  <c:v>8.7330693451906978</c:v>
                </c:pt>
                <c:pt idx="41">
                  <c:v>9.0125324702323706</c:v>
                </c:pt>
                <c:pt idx="42">
                  <c:v>9.3041761474739992</c:v>
                </c:pt>
              </c:numCache>
            </c:numRef>
          </c:val>
        </c:ser>
        <c:ser>
          <c:idx val="2"/>
          <c:order val="2"/>
          <c:tx>
            <c:strRef>
              <c:f>RE!$E$125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multiLvlStrRef>
              <c:f>RE!$A$127:$B$169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RE!$E$127:$E$169</c:f>
              <c:numCache>
                <c:formatCode>0.00</c:formatCode>
                <c:ptCount val="43"/>
                <c:pt idx="0">
                  <c:v>11.82579692</c:v>
                </c:pt>
                <c:pt idx="1">
                  <c:v>12.795695</c:v>
                </c:pt>
                <c:pt idx="2">
                  <c:v>13.915369939999998</c:v>
                </c:pt>
                <c:pt idx="3">
                  <c:v>15.163295440000001</c:v>
                </c:pt>
                <c:pt idx="4">
                  <c:v>15.737344371999999</c:v>
                </c:pt>
                <c:pt idx="5">
                  <c:v>16.817890231999996</c:v>
                </c:pt>
                <c:pt idx="6">
                  <c:v>17.766269925999996</c:v>
                </c:pt>
                <c:pt idx="7">
                  <c:v>18.620088120000002</c:v>
                </c:pt>
                <c:pt idx="8">
                  <c:v>19.389796294</c:v>
                </c:pt>
                <c:pt idx="9">
                  <c:v>20.803449327999999</c:v>
                </c:pt>
                <c:pt idx="10">
                  <c:v>22.058088682000005</c:v>
                </c:pt>
                <c:pt idx="11">
                  <c:v>23.588728237999998</c:v>
                </c:pt>
                <c:pt idx="12">
                  <c:v>24.677217634000002</c:v>
                </c:pt>
                <c:pt idx="13">
                  <c:v>25.306056910000002</c:v>
                </c:pt>
                <c:pt idx="14">
                  <c:v>26.309570966000003</c:v>
                </c:pt>
                <c:pt idx="15">
                  <c:v>26.992721902</c:v>
                </c:pt>
                <c:pt idx="16">
                  <c:v>27.877682318000002</c:v>
                </c:pt>
                <c:pt idx="17">
                  <c:v>28.783168014000001</c:v>
                </c:pt>
                <c:pt idx="18">
                  <c:v>29.60192082999999</c:v>
                </c:pt>
                <c:pt idx="19">
                  <c:v>30.433084445999999</c:v>
                </c:pt>
                <c:pt idx="20">
                  <c:v>31.012009062000004</c:v>
                </c:pt>
                <c:pt idx="22">
                  <c:v>11.82579692</c:v>
                </c:pt>
                <c:pt idx="23">
                  <c:v>12.817321099999997</c:v>
                </c:pt>
                <c:pt idx="24">
                  <c:v>13.988654339999997</c:v>
                </c:pt>
                <c:pt idx="25">
                  <c:v>15.15507614</c:v>
                </c:pt>
                <c:pt idx="26">
                  <c:v>15.725907891999997</c:v>
                </c:pt>
                <c:pt idx="27">
                  <c:v>16.808003381999999</c:v>
                </c:pt>
                <c:pt idx="28">
                  <c:v>17.746581290000002</c:v>
                </c:pt>
                <c:pt idx="29">
                  <c:v>18.61336726</c:v>
                </c:pt>
                <c:pt idx="30">
                  <c:v>19.387699049999998</c:v>
                </c:pt>
                <c:pt idx="31">
                  <c:v>20.788427420000005</c:v>
                </c:pt>
                <c:pt idx="32">
                  <c:v>22.099312390000005</c:v>
                </c:pt>
                <c:pt idx="33">
                  <c:v>22.796114430000003</c:v>
                </c:pt>
                <c:pt idx="34">
                  <c:v>23.463903849999994</c:v>
                </c:pt>
                <c:pt idx="35">
                  <c:v>23.387754049999998</c:v>
                </c:pt>
                <c:pt idx="36">
                  <c:v>23.63565285</c:v>
                </c:pt>
                <c:pt idx="37">
                  <c:v>23.447105629999996</c:v>
                </c:pt>
                <c:pt idx="38">
                  <c:v>23.654191620000002</c:v>
                </c:pt>
                <c:pt idx="39">
                  <c:v>24.217860220000006</c:v>
                </c:pt>
                <c:pt idx="40">
                  <c:v>24.899613760000001</c:v>
                </c:pt>
                <c:pt idx="41">
                  <c:v>25.411837079999998</c:v>
                </c:pt>
                <c:pt idx="42">
                  <c:v>25.716259948000001</c:v>
                </c:pt>
              </c:numCache>
            </c:numRef>
          </c:val>
        </c:ser>
        <c:ser>
          <c:idx val="3"/>
          <c:order val="3"/>
          <c:tx>
            <c:strRef>
              <c:f>RE!$F$125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multiLvlStrRef>
              <c:f>RE!$A$127:$B$169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RE!$F$127:$F$169</c:f>
              <c:numCache>
                <c:formatCode>0.00</c:formatCode>
                <c:ptCount val="43"/>
                <c:pt idx="0">
                  <c:v>-2.687710788</c:v>
                </c:pt>
                <c:pt idx="1">
                  <c:v>-2.6993567700000001</c:v>
                </c:pt>
                <c:pt idx="2">
                  <c:v>-2.7258947520000003</c:v>
                </c:pt>
                <c:pt idx="3">
                  <c:v>-4.484933442476267</c:v>
                </c:pt>
                <c:pt idx="4">
                  <c:v>-4.1126183430698129</c:v>
                </c:pt>
                <c:pt idx="5">
                  <c:v>-5.0297480213871779</c:v>
                </c:pt>
                <c:pt idx="6">
                  <c:v>-7.6573865849011735</c:v>
                </c:pt>
                <c:pt idx="7">
                  <c:v>-7.4371475527693791</c:v>
                </c:pt>
                <c:pt idx="8">
                  <c:v>-6.5487787046394779</c:v>
                </c:pt>
                <c:pt idx="9">
                  <c:v>-5.4971118257372904</c:v>
                </c:pt>
                <c:pt idx="10">
                  <c:v>-5.0675370587330555</c:v>
                </c:pt>
                <c:pt idx="11">
                  <c:v>-6.2357715092957813</c:v>
                </c:pt>
                <c:pt idx="12">
                  <c:v>-7.4906630066762201</c:v>
                </c:pt>
                <c:pt idx="13">
                  <c:v>-9.6690167504983116</c:v>
                </c:pt>
                <c:pt idx="14">
                  <c:v>-10.997469496509193</c:v>
                </c:pt>
                <c:pt idx="15">
                  <c:v>-12.696974677892362</c:v>
                </c:pt>
                <c:pt idx="16">
                  <c:v>-13.352226120298324</c:v>
                </c:pt>
                <c:pt idx="17">
                  <c:v>-13.814438395532926</c:v>
                </c:pt>
                <c:pt idx="18">
                  <c:v>-13.98749948328434</c:v>
                </c:pt>
                <c:pt idx="19">
                  <c:v>-14.470701478290209</c:v>
                </c:pt>
                <c:pt idx="20">
                  <c:v>-13.914219981292256</c:v>
                </c:pt>
                <c:pt idx="22">
                  <c:v>-2.687710788</c:v>
                </c:pt>
                <c:pt idx="23">
                  <c:v>-2.6993567700000001</c:v>
                </c:pt>
                <c:pt idx="24">
                  <c:v>-2.7283475520000002</c:v>
                </c:pt>
                <c:pt idx="25">
                  <c:v>-3.9450823837461302</c:v>
                </c:pt>
                <c:pt idx="26">
                  <c:v>-3.8532526960280213</c:v>
                </c:pt>
                <c:pt idx="27">
                  <c:v>-4.7836938710531385</c:v>
                </c:pt>
                <c:pt idx="28">
                  <c:v>-7.3026347481601759</c:v>
                </c:pt>
                <c:pt idx="29">
                  <c:v>-7.5797939600505524</c:v>
                </c:pt>
                <c:pt idx="30">
                  <c:v>-6.598438952741156</c:v>
                </c:pt>
                <c:pt idx="31">
                  <c:v>-5.4723607937821841</c:v>
                </c:pt>
                <c:pt idx="32">
                  <c:v>-4.698499125417265</c:v>
                </c:pt>
                <c:pt idx="33">
                  <c:v>-5.0386581093941123</c:v>
                </c:pt>
                <c:pt idx="34">
                  <c:v>-6.3159331525569238</c:v>
                </c:pt>
                <c:pt idx="35">
                  <c:v>-7.7698093582924495</c:v>
                </c:pt>
                <c:pt idx="36">
                  <c:v>-7.7582536346149933</c:v>
                </c:pt>
                <c:pt idx="37">
                  <c:v>-7.6883586507059452</c:v>
                </c:pt>
                <c:pt idx="38">
                  <c:v>-8.1419106671671955</c:v>
                </c:pt>
                <c:pt idx="39">
                  <c:v>-8.4269053859956671</c:v>
                </c:pt>
                <c:pt idx="40">
                  <c:v>-8.8797856668382913</c:v>
                </c:pt>
                <c:pt idx="41">
                  <c:v>-8.8986470038279997</c:v>
                </c:pt>
                <c:pt idx="42">
                  <c:v>-9.0793627959158112</c:v>
                </c:pt>
              </c:numCache>
            </c:numRef>
          </c:val>
        </c:ser>
        <c:ser>
          <c:idx val="4"/>
          <c:order val="4"/>
          <c:tx>
            <c:strRef>
              <c:f>RE!$G$125</c:f>
              <c:strCache>
                <c:ptCount val="1"/>
                <c:pt idx="0">
                  <c:v> O&amp;M Costs (incl. dom. TnD)</c:v>
                </c:pt>
              </c:strCache>
            </c:strRef>
          </c:tx>
          <c:invertIfNegative val="0"/>
          <c:cat>
            <c:multiLvlStrRef>
              <c:f>RE!$A$127:$B$169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RE!$G$127:$G$169</c:f>
              <c:numCache>
                <c:formatCode>0.00</c:formatCode>
                <c:ptCount val="43"/>
                <c:pt idx="0">
                  <c:v>7.5681177250107838</c:v>
                </c:pt>
                <c:pt idx="1">
                  <c:v>7.7874344036225054</c:v>
                </c:pt>
                <c:pt idx="2">
                  <c:v>7.9309356925916452</c:v>
                </c:pt>
                <c:pt idx="3">
                  <c:v>8.0562881206648456</c:v>
                </c:pt>
                <c:pt idx="4">
                  <c:v>8.1939850614301744</c:v>
                </c:pt>
                <c:pt idx="5">
                  <c:v>8.3810644068967441</c:v>
                </c:pt>
                <c:pt idx="6">
                  <c:v>8.4625566133874806</c:v>
                </c:pt>
                <c:pt idx="7">
                  <c:v>8.5521440117896876</c:v>
                </c:pt>
                <c:pt idx="8">
                  <c:v>8.6328463103799713</c:v>
                </c:pt>
                <c:pt idx="9">
                  <c:v>8.7352199802950885</c:v>
                </c:pt>
                <c:pt idx="10">
                  <c:v>8.8117920850426863</c:v>
                </c:pt>
                <c:pt idx="11">
                  <c:v>8.8814343868403292</c:v>
                </c:pt>
                <c:pt idx="12">
                  <c:v>8.9746116394636317</c:v>
                </c:pt>
                <c:pt idx="13">
                  <c:v>9.1544511676190901</c:v>
                </c:pt>
                <c:pt idx="14">
                  <c:v>9.3209016408879215</c:v>
                </c:pt>
                <c:pt idx="15">
                  <c:v>9.2350431394720047</c:v>
                </c:pt>
                <c:pt idx="16">
                  <c:v>9.4067215194894001</c:v>
                </c:pt>
                <c:pt idx="17">
                  <c:v>9.6008445634128368</c:v>
                </c:pt>
                <c:pt idx="18">
                  <c:v>9.7927883379942813</c:v>
                </c:pt>
                <c:pt idx="19">
                  <c:v>9.9854569058680713</c:v>
                </c:pt>
                <c:pt idx="20">
                  <c:v>9.803870788898827</c:v>
                </c:pt>
                <c:pt idx="22">
                  <c:v>7.5681178667663369</c:v>
                </c:pt>
                <c:pt idx="23">
                  <c:v>7.7876643718620597</c:v>
                </c:pt>
                <c:pt idx="24">
                  <c:v>7.9403635137671147</c:v>
                </c:pt>
                <c:pt idx="25">
                  <c:v>8.062033237191125</c:v>
                </c:pt>
                <c:pt idx="26">
                  <c:v>8.2011715616503391</c:v>
                </c:pt>
                <c:pt idx="27">
                  <c:v>8.3881907357261394</c:v>
                </c:pt>
                <c:pt idx="28">
                  <c:v>8.4698543334085468</c:v>
                </c:pt>
                <c:pt idx="29">
                  <c:v>8.559587906102184</c:v>
                </c:pt>
                <c:pt idx="30">
                  <c:v>8.632650977934258</c:v>
                </c:pt>
                <c:pt idx="31">
                  <c:v>8.7350763710848351</c:v>
                </c:pt>
                <c:pt idx="32">
                  <c:v>8.8104691521654477</c:v>
                </c:pt>
                <c:pt idx="33">
                  <c:v>8.9355936805698537</c:v>
                </c:pt>
                <c:pt idx="34">
                  <c:v>9.0634243862823975</c:v>
                </c:pt>
                <c:pt idx="35">
                  <c:v>9.4342355972600949</c:v>
                </c:pt>
                <c:pt idx="36">
                  <c:v>9.742026174996397</c:v>
                </c:pt>
                <c:pt idx="37">
                  <c:v>9.734249731083084</c:v>
                </c:pt>
                <c:pt idx="38">
                  <c:v>9.9040652575079378</c:v>
                </c:pt>
                <c:pt idx="39">
                  <c:v>10.030897389420215</c:v>
                </c:pt>
                <c:pt idx="40">
                  <c:v>10.115103065385968</c:v>
                </c:pt>
                <c:pt idx="41">
                  <c:v>10.218938278113354</c:v>
                </c:pt>
                <c:pt idx="42">
                  <c:v>9.9634733535717981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679936"/>
        <c:axId val="66681472"/>
      </c:barChart>
      <c:catAx>
        <c:axId val="6667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66681472"/>
        <c:crosses val="autoZero"/>
        <c:auto val="1"/>
        <c:lblAlgn val="ctr"/>
        <c:lblOffset val="100"/>
        <c:noMultiLvlLbl val="0"/>
      </c:catAx>
      <c:valAx>
        <c:axId val="6668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679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RE!$C$125</c:f>
              <c:strCache>
                <c:ptCount val="1"/>
                <c:pt idx="0">
                  <c:v> Annualized Investment: Generation </c:v>
                </c:pt>
              </c:strCache>
            </c:strRef>
          </c:tx>
          <c:invertIfNegative val="0"/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RE!$C$173:$C$191</c:f>
              <c:numCache>
                <c:formatCode>0.00</c:formatCode>
                <c:ptCount val="19"/>
                <c:pt idx="0">
                  <c:v>6.2839984043530084E-3</c:v>
                </c:pt>
                <c:pt idx="1">
                  <c:v>-1.9723433678269564E-2</c:v>
                </c:pt>
                <c:pt idx="2">
                  <c:v>-5.0140421983390526E-2</c:v>
                </c:pt>
                <c:pt idx="3">
                  <c:v>-9.7371905473409903E-2</c:v>
                </c:pt>
                <c:pt idx="4">
                  <c:v>-0.12386311299907193</c:v>
                </c:pt>
                <c:pt idx="5">
                  <c:v>-0.1253409099958338</c:v>
                </c:pt>
                <c:pt idx="6">
                  <c:v>-0.15923333226544845</c:v>
                </c:pt>
                <c:pt idx="7">
                  <c:v>-0.167586688265839</c:v>
                </c:pt>
                <c:pt idx="8">
                  <c:v>-0.18256583763601064</c:v>
                </c:pt>
                <c:pt idx="9">
                  <c:v>-7.4238996845785721E-2</c:v>
                </c:pt>
                <c:pt idx="10">
                  <c:v>-0.11502557155571758</c:v>
                </c:pt>
                <c:pt idx="11">
                  <c:v>0.19905189243587174</c:v>
                </c:pt>
                <c:pt idx="12">
                  <c:v>0.31327487036061008</c:v>
                </c:pt>
                <c:pt idx="13">
                  <c:v>0.18931192667867158</c:v>
                </c:pt>
                <c:pt idx="14">
                  <c:v>0.35271843426378524</c:v>
                </c:pt>
                <c:pt idx="15">
                  <c:v>0.39999508232402725</c:v>
                </c:pt>
                <c:pt idx="16">
                  <c:v>0.30547288654569726</c:v>
                </c:pt>
                <c:pt idx="17">
                  <c:v>0.40753447394482123</c:v>
                </c:pt>
                <c:pt idx="18">
                  <c:v>0.60717397258859407</c:v>
                </c:pt>
              </c:numCache>
            </c:numRef>
          </c:val>
        </c:ser>
        <c:ser>
          <c:idx val="1"/>
          <c:order val="1"/>
          <c:tx>
            <c:strRef>
              <c:f>RE!$D$125</c:f>
              <c:strCache>
                <c:ptCount val="1"/>
                <c:pt idx="0">
                  <c:v> Ann. Inv.: Cross-Border Transmission </c:v>
                </c:pt>
              </c:strCache>
            </c:strRef>
          </c:tx>
          <c:invertIfNegative val="0"/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RE!$D$173:$D$191</c:f>
              <c:numCache>
                <c:formatCode>0.00</c:formatCode>
                <c:ptCount val="19"/>
                <c:pt idx="0">
                  <c:v>-2.68182274893633E-2</c:v>
                </c:pt>
                <c:pt idx="1">
                  <c:v>1.4332112531257102E-2</c:v>
                </c:pt>
                <c:pt idx="2">
                  <c:v>1.4162264157837168E-2</c:v>
                </c:pt>
                <c:pt idx="3">
                  <c:v>1.4117917055421314E-2</c:v>
                </c:pt>
                <c:pt idx="4">
                  <c:v>1.4795659307795361E-2</c:v>
                </c:pt>
                <c:pt idx="5">
                  <c:v>1.539005473576216E-2</c:v>
                </c:pt>
                <c:pt idx="6">
                  <c:v>1.5562420650194753E-2</c:v>
                </c:pt>
                <c:pt idx="7">
                  <c:v>1.5554430772914074E-2</c:v>
                </c:pt>
                <c:pt idx="8">
                  <c:v>1.344808423430166E-2</c:v>
                </c:pt>
                <c:pt idx="9">
                  <c:v>-7.0388140952225342E-2</c:v>
                </c:pt>
                <c:pt idx="10">
                  <c:v>-0.12906769410112684</c:v>
                </c:pt>
                <c:pt idx="11">
                  <c:v>-0.15680679064260605</c:v>
                </c:pt>
                <c:pt idx="12">
                  <c:v>-0.1141591917475866</c:v>
                </c:pt>
                <c:pt idx="13">
                  <c:v>-0.20822292368460094</c:v>
                </c:pt>
                <c:pt idx="14">
                  <c:v>-0.39809900322940095</c:v>
                </c:pt>
                <c:pt idx="15">
                  <c:v>-0.61971009810387834</c:v>
                </c:pt>
                <c:pt idx="16">
                  <c:v>-0.98627176834763119</c:v>
                </c:pt>
                <c:pt idx="17">
                  <c:v>-1.3995193727501452</c:v>
                </c:pt>
                <c:pt idx="18">
                  <c:v>-1.7569859233027003</c:v>
                </c:pt>
              </c:numCache>
            </c:numRef>
          </c:val>
        </c:ser>
        <c:ser>
          <c:idx val="2"/>
          <c:order val="2"/>
          <c:tx>
            <c:strRef>
              <c:f>RE!$E$125</c:f>
              <c:strCache>
                <c:ptCount val="1"/>
                <c:pt idx="0">
                  <c:v> Fuel Costs </c:v>
                </c:pt>
              </c:strCache>
            </c:strRef>
          </c:tx>
          <c:invertIfNegative val="0"/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RE!$E$173:$E$191</c:f>
              <c:numCache>
                <c:formatCode>0.00</c:formatCode>
                <c:ptCount val="19"/>
                <c:pt idx="0">
                  <c:v>7.3284399999998584E-2</c:v>
                </c:pt>
                <c:pt idx="1">
                  <c:v>-8.2193000000003735E-3</c:v>
                </c:pt>
                <c:pt idx="2">
                  <c:v>-1.1436480000002192E-2</c:v>
                </c:pt>
                <c:pt idx="3">
                  <c:v>-9.886849999997338E-3</c:v>
                </c:pt>
                <c:pt idx="4">
                  <c:v>-1.9688635999994375E-2</c:v>
                </c:pt>
                <c:pt idx="5">
                  <c:v>-6.720860000001494E-3</c:v>
                </c:pt>
                <c:pt idx="6">
                  <c:v>-2.0972440000015524E-3</c:v>
                </c:pt>
                <c:pt idx="7">
                  <c:v>-1.5021907999994255E-2</c:v>
                </c:pt>
                <c:pt idx="8">
                  <c:v>4.1223708000000414E-2</c:v>
                </c:pt>
                <c:pt idx="9">
                  <c:v>-0.79261380799999515</c:v>
                </c:pt>
                <c:pt idx="10">
                  <c:v>-1.2133137840000074</c:v>
                </c:pt>
                <c:pt idx="11">
                  <c:v>-1.9183028600000043</c:v>
                </c:pt>
                <c:pt idx="12">
                  <c:v>-2.673918116000003</c:v>
                </c:pt>
                <c:pt idx="13">
                  <c:v>-3.5456162720000037</c:v>
                </c:pt>
                <c:pt idx="14">
                  <c:v>-4.2234906979999991</c:v>
                </c:pt>
                <c:pt idx="15">
                  <c:v>-4.5653077939999953</c:v>
                </c:pt>
                <c:pt idx="16">
                  <c:v>-4.7023070699999892</c:v>
                </c:pt>
                <c:pt idx="17">
                  <c:v>-5.0212473660000008</c:v>
                </c:pt>
                <c:pt idx="18">
                  <c:v>-5.295749114000003</c:v>
                </c:pt>
              </c:numCache>
            </c:numRef>
          </c:val>
        </c:ser>
        <c:ser>
          <c:idx val="3"/>
          <c:order val="3"/>
          <c:tx>
            <c:strRef>
              <c:f>RE!$F$125</c:f>
              <c:strCache>
                <c:ptCount val="1"/>
                <c:pt idx="0">
                  <c:v> Net Import Costs (Cameroon/DRC) </c:v>
                </c:pt>
              </c:strCache>
            </c:strRef>
          </c:tx>
          <c:invertIfNegative val="0"/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RE!$F$173:$F$191</c:f>
              <c:numCache>
                <c:formatCode>0.00</c:formatCode>
                <c:ptCount val="19"/>
                <c:pt idx="0">
                  <c:v>-2.4527999999999217E-3</c:v>
                </c:pt>
                <c:pt idx="1">
                  <c:v>0.53985105873013683</c:v>
                </c:pt>
                <c:pt idx="2">
                  <c:v>0.25936564704179155</c:v>
                </c:pt>
                <c:pt idx="3">
                  <c:v>0.24605415033403943</c:v>
                </c:pt>
                <c:pt idx="4">
                  <c:v>0.35475183674099764</c:v>
                </c:pt>
                <c:pt idx="5">
                  <c:v>-0.14264640728117328</c:v>
                </c:pt>
                <c:pt idx="6">
                  <c:v>-4.9660248101678128E-2</c:v>
                </c:pt>
                <c:pt idx="7">
                  <c:v>2.4751031955106306E-2</c:v>
                </c:pt>
                <c:pt idx="8">
                  <c:v>0.36903793331579049</c:v>
                </c:pt>
                <c:pt idx="9">
                  <c:v>1.197113399901669</c:v>
                </c:pt>
                <c:pt idx="10">
                  <c:v>1.1747298541192963</c:v>
                </c:pt>
                <c:pt idx="11">
                  <c:v>1.8992073922058621</c:v>
                </c:pt>
                <c:pt idx="12">
                  <c:v>3.2392158618942002</c:v>
                </c:pt>
                <c:pt idx="13">
                  <c:v>5.0086160271864166</c:v>
                </c:pt>
                <c:pt idx="14">
                  <c:v>5.2103154531311286</c:v>
                </c:pt>
                <c:pt idx="15">
                  <c:v>5.3875330095372593</c:v>
                </c:pt>
                <c:pt idx="16">
                  <c:v>5.1077138164460489</c:v>
                </c:pt>
                <c:pt idx="17">
                  <c:v>5.5720544744622096</c:v>
                </c:pt>
                <c:pt idx="18">
                  <c:v>4.8348571853764444</c:v>
                </c:pt>
              </c:numCache>
            </c:numRef>
          </c:val>
        </c:ser>
        <c:ser>
          <c:idx val="4"/>
          <c:order val="4"/>
          <c:tx>
            <c:strRef>
              <c:f>RE!$G$125</c:f>
              <c:strCache>
                <c:ptCount val="1"/>
                <c:pt idx="0">
                  <c:v> O&amp;M Costs (incl. dom. TnD)</c:v>
                </c:pt>
              </c:strCache>
            </c:strRef>
          </c:tx>
          <c:invertIfNegative val="0"/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RE!$G$173:$G$191</c:f>
              <c:numCache>
                <c:formatCode>0.00</c:formatCode>
                <c:ptCount val="19"/>
                <c:pt idx="0">
                  <c:v>9.4278211754694752E-3</c:v>
                </c:pt>
                <c:pt idx="1">
                  <c:v>5.7451165262794035E-3</c:v>
                </c:pt>
                <c:pt idx="2">
                  <c:v>7.1865002201647599E-3</c:v>
                </c:pt>
                <c:pt idx="3">
                  <c:v>7.1263288293952343E-3</c:v>
                </c:pt>
                <c:pt idx="4">
                  <c:v>7.2977200210662119E-3</c:v>
                </c:pt>
                <c:pt idx="5">
                  <c:v>7.4438943124963686E-3</c:v>
                </c:pt>
                <c:pt idx="6">
                  <c:v>-1.9533244571334762E-4</c:v>
                </c:pt>
                <c:pt idx="7">
                  <c:v>-1.4360921025335927E-4</c:v>
                </c:pt>
                <c:pt idx="8">
                  <c:v>-1.322932877238614E-3</c:v>
                </c:pt>
                <c:pt idx="9">
                  <c:v>5.4159293729524549E-2</c:v>
                </c:pt>
                <c:pt idx="10">
                  <c:v>8.8812746818765831E-2</c:v>
                </c:pt>
                <c:pt idx="11">
                  <c:v>0.27978442964100481</c:v>
                </c:pt>
                <c:pt idx="12">
                  <c:v>0.4211245341084755</c:v>
                </c:pt>
                <c:pt idx="13">
                  <c:v>0.49920659161107928</c:v>
                </c:pt>
                <c:pt idx="14">
                  <c:v>0.49734373801853771</c:v>
                </c:pt>
                <c:pt idx="15">
                  <c:v>0.43005282600737793</c:v>
                </c:pt>
                <c:pt idx="16">
                  <c:v>0.32231472739168687</c:v>
                </c:pt>
                <c:pt idx="17">
                  <c:v>0.23348137224528287</c:v>
                </c:pt>
                <c:pt idx="18">
                  <c:v>0.15960256467297107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657920"/>
        <c:axId val="72659712"/>
      </c:barChart>
      <c:lineChart>
        <c:grouping val="standard"/>
        <c:varyColors val="0"/>
        <c:ser>
          <c:idx val="5"/>
          <c:order val="5"/>
          <c:tx>
            <c:strRef>
              <c:f>RE!$H$125</c:f>
              <c:strCache>
                <c:ptCount val="1"/>
                <c:pt idx="0">
                  <c:v> Annualized Costs </c:v>
                </c:pt>
              </c:strCache>
            </c:strRef>
          </c:tx>
          <c:marker>
            <c:symbol val="none"/>
          </c:marker>
          <c:cat>
            <c:strRef>
              <c:f>RE!$A$173:$B$191</c:f>
              <c:strCache>
                <c:ptCount val="1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</c:strCache>
            </c:strRef>
          </c:cat>
          <c:val>
            <c:numRef>
              <c:f>RE!$H$173:$H$191</c:f>
              <c:numCache>
                <c:formatCode>0.00</c:formatCode>
                <c:ptCount val="19"/>
                <c:pt idx="0">
                  <c:v>2.4527999999994776E-3</c:v>
                </c:pt>
                <c:pt idx="1">
                  <c:v>-0.53985105873013639</c:v>
                </c:pt>
                <c:pt idx="2">
                  <c:v>-0.25936564704179155</c:v>
                </c:pt>
                <c:pt idx="3">
                  <c:v>-0.24605415033403943</c:v>
                </c:pt>
                <c:pt idx="4">
                  <c:v>-0.35469315503973409</c:v>
                </c:pt>
                <c:pt idx="5">
                  <c:v>0.14053661674044537</c:v>
                </c:pt>
                <c:pt idx="6">
                  <c:v>5.0178297495642177E-2</c:v>
                </c:pt>
                <c:pt idx="7">
                  <c:v>-2.4232982561143146E-2</c:v>
                </c:pt>
                <c:pt idx="8">
                  <c:v>-0.36902601359522169</c:v>
                </c:pt>
                <c:pt idx="9">
                  <c:v>-1.1991892650838558</c:v>
                </c:pt>
                <c:pt idx="10">
                  <c:v>-1.1805989411471964</c:v>
                </c:pt>
                <c:pt idx="11">
                  <c:v>-1.9210076442251367</c:v>
                </c:pt>
                <c:pt idx="12">
                  <c:v>-3.2843173338228766</c:v>
                </c:pt>
                <c:pt idx="13">
                  <c:v>-5.0689013893169461</c:v>
                </c:pt>
                <c:pt idx="14">
                  <c:v>-5.2693070671291231</c:v>
                </c:pt>
                <c:pt idx="15">
                  <c:v>-5.4465246235352502</c:v>
                </c:pt>
                <c:pt idx="16">
                  <c:v>-5.1662332261291848</c:v>
                </c:pt>
                <c:pt idx="17">
                  <c:v>-5.6319033914395984</c:v>
                </c:pt>
                <c:pt idx="18">
                  <c:v>-4.8878275066838857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57920"/>
        <c:axId val="72659712"/>
      </c:lineChart>
      <c:catAx>
        <c:axId val="72657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72659712"/>
        <c:crosses val="autoZero"/>
        <c:auto val="1"/>
        <c:lblAlgn val="ctr"/>
        <c:lblOffset val="100"/>
        <c:noMultiLvlLbl val="0"/>
      </c:catAx>
      <c:valAx>
        <c:axId val="7265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Billion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657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'co2'!$B$2</c:f>
              <c:strCache>
                <c:ptCount val="1"/>
                <c:pt idx="0">
                  <c:v>Promotion</c:v>
                </c:pt>
              </c:strCache>
            </c:strRef>
          </c:tx>
          <c:marker>
            <c:symbol val="diamond"/>
            <c:size val="5"/>
          </c:marker>
          <c:cat>
            <c:numRef>
              <c:f>'co2'!$A$3:$A$28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3">
                  <c:v>2040</c:v>
                </c:pt>
                <c:pt idx="25">
                  <c:v>2050</c:v>
                </c:pt>
              </c:numCache>
            </c:numRef>
          </c:cat>
          <c:val>
            <c:numRef>
              <c:f>'co2'!$B$3:$B$28</c:f>
              <c:numCache>
                <c:formatCode>General</c:formatCode>
                <c:ptCount val="26"/>
                <c:pt idx="0">
                  <c:v>270557.86791888962</c:v>
                </c:pt>
                <c:pt idx="1">
                  <c:v>279553.60488489125</c:v>
                </c:pt>
                <c:pt idx="2">
                  <c:v>289843.01558097132</c:v>
                </c:pt>
                <c:pt idx="3">
                  <c:v>299809.55554641603</c:v>
                </c:pt>
                <c:pt idx="4">
                  <c:v>302768.55523665599</c:v>
                </c:pt>
                <c:pt idx="5">
                  <c:v>309243.33743602078</c:v>
                </c:pt>
                <c:pt idx="6">
                  <c:v>326828.84932189924</c:v>
                </c:pt>
                <c:pt idx="7">
                  <c:v>330794.91184392961</c:v>
                </c:pt>
                <c:pt idx="8">
                  <c:v>332700.92072450399</c:v>
                </c:pt>
                <c:pt idx="9">
                  <c:v>337446.66932443203</c:v>
                </c:pt>
                <c:pt idx="10">
                  <c:v>340888.75231404963</c:v>
                </c:pt>
                <c:pt idx="11">
                  <c:v>340746.83669687045</c:v>
                </c:pt>
                <c:pt idx="12">
                  <c:v>340830.17595375841</c:v>
                </c:pt>
                <c:pt idx="13">
                  <c:v>328818.43356847198</c:v>
                </c:pt>
                <c:pt idx="14">
                  <c:v>322827.61336387199</c:v>
                </c:pt>
                <c:pt idx="15">
                  <c:v>311676.878974272</c:v>
                </c:pt>
                <c:pt idx="16">
                  <c:v>310494.43101520318</c:v>
                </c:pt>
                <c:pt idx="17">
                  <c:v>309551.13009961438</c:v>
                </c:pt>
                <c:pt idx="18">
                  <c:v>310468.71942241438</c:v>
                </c:pt>
                <c:pt idx="19">
                  <c:v>309702.73519309924</c:v>
                </c:pt>
                <c:pt idx="20">
                  <c:v>307193.08782336966</c:v>
                </c:pt>
                <c:pt idx="21">
                  <c:v>300867.05563004635</c:v>
                </c:pt>
                <c:pt idx="23">
                  <c:v>288217.76398655522</c:v>
                </c:pt>
                <c:pt idx="25">
                  <c:v>177320.51072829601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'co2'!$C$2</c:f>
              <c:strCache>
                <c:ptCount val="1"/>
                <c:pt idx="0">
                  <c:v>High cost</c:v>
                </c:pt>
              </c:strCache>
            </c:strRef>
          </c:tx>
          <c:marker>
            <c:symbol val="square"/>
            <c:size val="5"/>
          </c:marker>
          <c:cat>
            <c:numRef>
              <c:f>'co2'!$A$3:$A$28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3">
                  <c:v>2040</c:v>
                </c:pt>
                <c:pt idx="25">
                  <c:v>2050</c:v>
                </c:pt>
              </c:numCache>
            </c:numRef>
          </c:cat>
          <c:val>
            <c:numRef>
              <c:f>'co2'!$C$3:$C$28</c:f>
              <c:numCache>
                <c:formatCode>General</c:formatCode>
                <c:ptCount val="26"/>
                <c:pt idx="0">
                  <c:v>270557.86791888962</c:v>
                </c:pt>
                <c:pt idx="1">
                  <c:v>279585.23492208967</c:v>
                </c:pt>
                <c:pt idx="2">
                  <c:v>289986.26042162877</c:v>
                </c:pt>
                <c:pt idx="3">
                  <c:v>299861.42957008799</c:v>
                </c:pt>
                <c:pt idx="4">
                  <c:v>302772.64345513441</c:v>
                </c:pt>
                <c:pt idx="5">
                  <c:v>309236.47342220158</c:v>
                </c:pt>
                <c:pt idx="6">
                  <c:v>326945.92218092631</c:v>
                </c:pt>
                <c:pt idx="7">
                  <c:v>330669.47697840474</c:v>
                </c:pt>
                <c:pt idx="8">
                  <c:v>332278.36944128643</c:v>
                </c:pt>
                <c:pt idx="9">
                  <c:v>337038.56628781446</c:v>
                </c:pt>
                <c:pt idx="10">
                  <c:v>340823.23581792478</c:v>
                </c:pt>
                <c:pt idx="11">
                  <c:v>346487.1483034945</c:v>
                </c:pt>
                <c:pt idx="12">
                  <c:v>350258.98798236478</c:v>
                </c:pt>
                <c:pt idx="13">
                  <c:v>346505.51679745445</c:v>
                </c:pt>
                <c:pt idx="14">
                  <c:v>348273.9516086544</c:v>
                </c:pt>
                <c:pt idx="15">
                  <c:v>338402.20568185445</c:v>
                </c:pt>
                <c:pt idx="16">
                  <c:v>338907.77537066879</c:v>
                </c:pt>
                <c:pt idx="17">
                  <c:v>339446.64067787997</c:v>
                </c:pt>
                <c:pt idx="18">
                  <c:v>339743.61127787997</c:v>
                </c:pt>
                <c:pt idx="19">
                  <c:v>340063.94587787997</c:v>
                </c:pt>
                <c:pt idx="20">
                  <c:v>339605.32911436318</c:v>
                </c:pt>
                <c:pt idx="21">
                  <c:v>317395.31858131196</c:v>
                </c:pt>
                <c:pt idx="23">
                  <c:v>311158.45798290236</c:v>
                </c:pt>
                <c:pt idx="25">
                  <c:v>393084.80906464322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'co2'!$D$2</c:f>
              <c:strCache>
                <c:ptCount val="1"/>
                <c:pt idx="0">
                  <c:v>No Inga</c:v>
                </c:pt>
              </c:strCache>
            </c:strRef>
          </c:tx>
          <c:dPt>
            <c:idx val="18"/>
            <c:marker>
              <c:symbol val="triangle"/>
              <c:size val="5"/>
            </c:marker>
            <c:bubble3D val="0"/>
          </c:dPt>
          <c:cat>
            <c:numRef>
              <c:f>'co2'!$A$3:$A$28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3">
                  <c:v>2040</c:v>
                </c:pt>
                <c:pt idx="25">
                  <c:v>2050</c:v>
                </c:pt>
              </c:numCache>
            </c:numRef>
          </c:cat>
          <c:val>
            <c:numRef>
              <c:f>'co2'!$D$3:$D$28</c:f>
              <c:numCache>
                <c:formatCode>General</c:formatCode>
                <c:ptCount val="26"/>
                <c:pt idx="0">
                  <c:v>270557.86791888962</c:v>
                </c:pt>
                <c:pt idx="1">
                  <c:v>279531.79192249919</c:v>
                </c:pt>
                <c:pt idx="2">
                  <c:v>289858.05630719999</c:v>
                </c:pt>
                <c:pt idx="3">
                  <c:v>299722.31112672959</c:v>
                </c:pt>
                <c:pt idx="4">
                  <c:v>302699.97612007201</c:v>
                </c:pt>
                <c:pt idx="5">
                  <c:v>309179.1725331936</c:v>
                </c:pt>
                <c:pt idx="6">
                  <c:v>326721.19009518711</c:v>
                </c:pt>
                <c:pt idx="7">
                  <c:v>330675.89146731846</c:v>
                </c:pt>
                <c:pt idx="8">
                  <c:v>334551.39483836165</c:v>
                </c:pt>
                <c:pt idx="9">
                  <c:v>342160.91535041278</c:v>
                </c:pt>
                <c:pt idx="10">
                  <c:v>346136.09192531044</c:v>
                </c:pt>
                <c:pt idx="11">
                  <c:v>348491.10629750398</c:v>
                </c:pt>
                <c:pt idx="12">
                  <c:v>348381.59594178235</c:v>
                </c:pt>
                <c:pt idx="13">
                  <c:v>336371.26420277276</c:v>
                </c:pt>
                <c:pt idx="14">
                  <c:v>330381.20697137277</c:v>
                </c:pt>
                <c:pt idx="15">
                  <c:v>319304.04773537273</c:v>
                </c:pt>
                <c:pt idx="16">
                  <c:v>318039.61054788966</c:v>
                </c:pt>
                <c:pt idx="17">
                  <c:v>316575.75946158241</c:v>
                </c:pt>
                <c:pt idx="18">
                  <c:v>317343.67816851358</c:v>
                </c:pt>
                <c:pt idx="19">
                  <c:v>317008.72960874886</c:v>
                </c:pt>
                <c:pt idx="20">
                  <c:v>312868.77755031839</c:v>
                </c:pt>
                <c:pt idx="21">
                  <c:v>311796.78126400325</c:v>
                </c:pt>
                <c:pt idx="23">
                  <c:v>285846.50012075529</c:v>
                </c:pt>
                <c:pt idx="25">
                  <c:v>165048.61753048317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'co2'!$E$2</c:f>
              <c:strCache>
                <c:ptCount val="1"/>
                <c:pt idx="0">
                  <c:v>No Carbon finance</c:v>
                </c:pt>
              </c:strCache>
            </c:strRef>
          </c:tx>
          <c:marker>
            <c:symbol val="circle"/>
            <c:size val="5"/>
          </c:marker>
          <c:cat>
            <c:numRef>
              <c:f>'co2'!$A$3:$A$28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3">
                  <c:v>2040</c:v>
                </c:pt>
                <c:pt idx="25">
                  <c:v>2050</c:v>
                </c:pt>
              </c:numCache>
            </c:numRef>
          </c:cat>
          <c:val>
            <c:numRef>
              <c:f>'co2'!$E$3:$E$28</c:f>
              <c:numCache>
                <c:formatCode>General</c:formatCode>
                <c:ptCount val="26"/>
                <c:pt idx="0">
                  <c:v>270559.74411888962</c:v>
                </c:pt>
                <c:pt idx="1">
                  <c:v>279588.34780117922</c:v>
                </c:pt>
                <c:pt idx="2">
                  <c:v>289991.92348027678</c:v>
                </c:pt>
                <c:pt idx="3">
                  <c:v>299833.43978631846</c:v>
                </c:pt>
                <c:pt idx="4">
                  <c:v>302778.63843202079</c:v>
                </c:pt>
                <c:pt idx="5">
                  <c:v>309957.54897758394</c:v>
                </c:pt>
                <c:pt idx="6">
                  <c:v>327874.90110798238</c:v>
                </c:pt>
                <c:pt idx="7">
                  <c:v>330893.98273826396</c:v>
                </c:pt>
                <c:pt idx="8">
                  <c:v>333339.61167573597</c:v>
                </c:pt>
                <c:pt idx="9">
                  <c:v>337897.44885746407</c:v>
                </c:pt>
                <c:pt idx="10">
                  <c:v>343940.46613208641</c:v>
                </c:pt>
                <c:pt idx="11">
                  <c:v>352179.40910687036</c:v>
                </c:pt>
                <c:pt idx="12">
                  <c:v>359097.31141957926</c:v>
                </c:pt>
                <c:pt idx="13">
                  <c:v>359295.10148402397</c:v>
                </c:pt>
                <c:pt idx="14">
                  <c:v>353304.28127942397</c:v>
                </c:pt>
                <c:pt idx="15">
                  <c:v>342321.14631662396</c:v>
                </c:pt>
                <c:pt idx="16">
                  <c:v>342311.24866733758</c:v>
                </c:pt>
                <c:pt idx="17">
                  <c:v>342619.22846849757</c:v>
                </c:pt>
                <c:pt idx="18">
                  <c:v>343426.71272267523</c:v>
                </c:pt>
                <c:pt idx="19">
                  <c:v>343602.06492077763</c:v>
                </c:pt>
                <c:pt idx="20">
                  <c:v>342210.57497999037</c:v>
                </c:pt>
                <c:pt idx="21">
                  <c:v>338605.54693713604</c:v>
                </c:pt>
                <c:pt idx="23">
                  <c:v>365595.51251928479</c:v>
                </c:pt>
                <c:pt idx="25">
                  <c:v>364035.36971574719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99968"/>
        <c:axId val="72930432"/>
      </c:lineChart>
      <c:catAx>
        <c:axId val="728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30432"/>
        <c:crosses val="autoZero"/>
        <c:auto val="1"/>
        <c:lblAlgn val="ctr"/>
        <c:lblOffset val="100"/>
        <c:tickLblSkip val="1"/>
        <c:noMultiLvlLbl val="0"/>
      </c:catAx>
      <c:valAx>
        <c:axId val="7293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CO2 Emissions (Mt)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8999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'2040-2050'!$C$2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'2040-2050'!$C$3:$C$14</c:f>
              <c:numCache>
                <c:formatCode>#,##0</c:formatCode>
                <c:ptCount val="12"/>
                <c:pt idx="0">
                  <c:v>312408.75599999999</c:v>
                </c:pt>
                <c:pt idx="1">
                  <c:v>294631.73759999999</c:v>
                </c:pt>
                <c:pt idx="2">
                  <c:v>170200.31759999998</c:v>
                </c:pt>
                <c:pt idx="3" formatCode="General">
                  <c:v>338090.62319999997</c:v>
                </c:pt>
                <c:pt idx="4" formatCode="General">
                  <c:v>311104.56719999993</c:v>
                </c:pt>
                <c:pt idx="5" formatCode="General">
                  <c:v>381354.59879999998</c:v>
                </c:pt>
                <c:pt idx="6" formatCode="General">
                  <c:v>315892.95839999994</c:v>
                </c:pt>
                <c:pt idx="7" formatCode="General">
                  <c:v>290535.38639999996</c:v>
                </c:pt>
                <c:pt idx="8" formatCode="General">
                  <c:v>154634.49840000001</c:v>
                </c:pt>
                <c:pt idx="9" formatCode="General">
                  <c:v>346594.56839999999</c:v>
                </c:pt>
                <c:pt idx="10" formatCode="General">
                  <c:v>376885.33439999993</c:v>
                </c:pt>
                <c:pt idx="11" formatCode="General">
                  <c:v>373453.16640000005</c:v>
                </c:pt>
              </c:numCache>
            </c:numRef>
          </c:val>
        </c:ser>
        <c:ser>
          <c:idx val="1"/>
          <c:order val="1"/>
          <c:tx>
            <c:strRef>
              <c:f>'2040-2050'!$D$2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ysClr val="windowText" lastClr="000000">
                <a:lumMod val="85000"/>
                <a:lumOff val="15000"/>
              </a:sys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'2040-2050'!$D$3:$D$14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11.4756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'2040-2050'!$E$2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'2040-2050'!$E$3:$E$14</c:f>
              <c:numCache>
                <c:formatCode>#,##0</c:formatCode>
                <c:ptCount val="12"/>
                <c:pt idx="0">
                  <c:v>6493.9632000000001</c:v>
                </c:pt>
                <c:pt idx="1">
                  <c:v>6517.6152000000011</c:v>
                </c:pt>
                <c:pt idx="2">
                  <c:v>10152.752399999999</c:v>
                </c:pt>
                <c:pt idx="3" formatCode="General">
                  <c:v>26841.078000000005</c:v>
                </c:pt>
                <c:pt idx="4" formatCode="General">
                  <c:v>28925.257199999996</c:v>
                </c:pt>
                <c:pt idx="5" formatCode="General">
                  <c:v>75446.901599999983</c:v>
                </c:pt>
                <c:pt idx="6" formatCode="General">
                  <c:v>12900.413999999999</c:v>
                </c:pt>
                <c:pt idx="7" formatCode="General">
                  <c:v>16237.711199999998</c:v>
                </c:pt>
                <c:pt idx="8" formatCode="General">
                  <c:v>13868.656800000001</c:v>
                </c:pt>
                <c:pt idx="9" formatCode="General">
                  <c:v>13297.8552</c:v>
                </c:pt>
                <c:pt idx="10" formatCode="General">
                  <c:v>10683.345600000001</c:v>
                </c:pt>
                <c:pt idx="11" formatCode="General">
                  <c:v>11587.465200000002</c:v>
                </c:pt>
              </c:numCache>
            </c:numRef>
          </c:val>
        </c:ser>
        <c:ser>
          <c:idx val="3"/>
          <c:order val="3"/>
          <c:tx>
            <c:strRef>
              <c:f>'2040-2050'!$F$2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'2040-2050'!$F$3:$F$14</c:f>
              <c:numCache>
                <c:formatCode>#,##0</c:formatCode>
                <c:ptCount val="12"/>
                <c:pt idx="0">
                  <c:v>16521.36</c:v>
                </c:pt>
                <c:pt idx="1">
                  <c:v>25959.2088</c:v>
                </c:pt>
                <c:pt idx="2">
                  <c:v>45859.6512</c:v>
                </c:pt>
                <c:pt idx="3" formatCode="General">
                  <c:v>83688.484799999991</c:v>
                </c:pt>
                <c:pt idx="4" formatCode="General">
                  <c:v>242172.82799999998</c:v>
                </c:pt>
                <c:pt idx="5" formatCode="General">
                  <c:v>361308.82799999998</c:v>
                </c:pt>
                <c:pt idx="6" formatCode="General">
                  <c:v>26917.0272</c:v>
                </c:pt>
                <c:pt idx="7" formatCode="General">
                  <c:v>29427.468000000001</c:v>
                </c:pt>
                <c:pt idx="8" formatCode="General">
                  <c:v>58613.773199999996</c:v>
                </c:pt>
                <c:pt idx="9" formatCode="General">
                  <c:v>12783.818399999998</c:v>
                </c:pt>
                <c:pt idx="10" formatCode="General">
                  <c:v>17403.054</c:v>
                </c:pt>
                <c:pt idx="11" formatCode="General">
                  <c:v>24340.7988</c:v>
                </c:pt>
              </c:numCache>
            </c:numRef>
          </c:val>
        </c:ser>
        <c:ser>
          <c:idx val="4"/>
          <c:order val="4"/>
          <c:tx>
            <c:strRef>
              <c:f>'2040-2050'!$G$2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'2040-2050'!$G$3:$G$14</c:f>
              <c:numCache>
                <c:formatCode>#,##0</c:formatCode>
                <c:ptCount val="12"/>
                <c:pt idx="0">
                  <c:v>139168.63079999998</c:v>
                </c:pt>
                <c:pt idx="1">
                  <c:v>192012.71759999997</c:v>
                </c:pt>
                <c:pt idx="2">
                  <c:v>191662.31759999998</c:v>
                </c:pt>
                <c:pt idx="3" formatCode="General">
                  <c:v>140383.4676</c:v>
                </c:pt>
                <c:pt idx="4" formatCode="General">
                  <c:v>192881.9724</c:v>
                </c:pt>
                <c:pt idx="5" formatCode="General">
                  <c:v>195019.2372</c:v>
                </c:pt>
                <c:pt idx="6" formatCode="General">
                  <c:v>92320.150800000003</c:v>
                </c:pt>
                <c:pt idx="7" formatCode="General">
                  <c:v>106006.24920000002</c:v>
                </c:pt>
                <c:pt idx="8" formatCode="General">
                  <c:v>111123.49080000001</c:v>
                </c:pt>
                <c:pt idx="9" formatCode="General">
                  <c:v>133465.43279999998</c:v>
                </c:pt>
                <c:pt idx="10" formatCode="General">
                  <c:v>184702.41</c:v>
                </c:pt>
                <c:pt idx="11" formatCode="General">
                  <c:v>184959.34079999998</c:v>
                </c:pt>
              </c:numCache>
            </c:numRef>
          </c:val>
        </c:ser>
        <c:ser>
          <c:idx val="5"/>
          <c:order val="5"/>
          <c:tx>
            <c:strRef>
              <c:f>'2040-2050'!$H$2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'2040-2050'!$H$3:$H$14</c:f>
              <c:numCache>
                <c:formatCode>#,##0</c:formatCode>
                <c:ptCount val="12"/>
                <c:pt idx="0">
                  <c:v>10189.193999999998</c:v>
                </c:pt>
                <c:pt idx="1">
                  <c:v>15302.668799999999</c:v>
                </c:pt>
                <c:pt idx="2">
                  <c:v>14534.9424</c:v>
                </c:pt>
                <c:pt idx="3" formatCode="General">
                  <c:v>11785.879200000001</c:v>
                </c:pt>
                <c:pt idx="4" formatCode="General">
                  <c:v>19141.038</c:v>
                </c:pt>
                <c:pt idx="5" formatCode="General">
                  <c:v>19359.599999999999</c:v>
                </c:pt>
                <c:pt idx="6" formatCode="General">
                  <c:v>15958.179599999999</c:v>
                </c:pt>
                <c:pt idx="7" formatCode="General">
                  <c:v>23126.838</c:v>
                </c:pt>
                <c:pt idx="8" formatCode="General">
                  <c:v>21106.168799999999</c:v>
                </c:pt>
                <c:pt idx="9" formatCode="General">
                  <c:v>8762.8031999999985</c:v>
                </c:pt>
                <c:pt idx="10" formatCode="General">
                  <c:v>6766.9247999999989</c:v>
                </c:pt>
                <c:pt idx="11" formatCode="General">
                  <c:v>6570</c:v>
                </c:pt>
              </c:numCache>
            </c:numRef>
          </c:val>
        </c:ser>
        <c:ser>
          <c:idx val="6"/>
          <c:order val="6"/>
          <c:tx>
            <c:strRef>
              <c:f>'2040-2050'!$I$2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'2040-2050'!$I$3:$I$14</c:f>
              <c:numCache>
                <c:formatCode>#,##0</c:formatCode>
                <c:ptCount val="12"/>
                <c:pt idx="0">
                  <c:v>36409.012799999997</c:v>
                </c:pt>
                <c:pt idx="1">
                  <c:v>30332.7264</c:v>
                </c:pt>
                <c:pt idx="2">
                  <c:v>763.60919999999999</c:v>
                </c:pt>
                <c:pt idx="3" formatCode="General">
                  <c:v>3463.1783999999998</c:v>
                </c:pt>
                <c:pt idx="4" formatCode="General">
                  <c:v>87.862799999999993</c:v>
                </c:pt>
                <c:pt idx="5" formatCode="General">
                  <c:v>0</c:v>
                </c:pt>
                <c:pt idx="6" formatCode="General">
                  <c:v>61452.363599999997</c:v>
                </c:pt>
                <c:pt idx="7" formatCode="General">
                  <c:v>63817.914000000004</c:v>
                </c:pt>
                <c:pt idx="8" formatCode="General">
                  <c:v>34209.902399999999</c:v>
                </c:pt>
                <c:pt idx="9" formatCode="General">
                  <c:v>18623.234400000001</c:v>
                </c:pt>
                <c:pt idx="10" formatCode="General">
                  <c:v>14803.699200000001</c:v>
                </c:pt>
                <c:pt idx="11" formatCode="General">
                  <c:v>2076.6455999999998</c:v>
                </c:pt>
              </c:numCache>
            </c:numRef>
          </c:val>
        </c:ser>
        <c:ser>
          <c:idx val="7"/>
          <c:order val="7"/>
          <c:tx>
            <c:strRef>
              <c:f>'2040-2050'!$J$2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'2040-2050'!$J$3:$J$14</c:f>
              <c:numCache>
                <c:formatCode>#,##0</c:formatCode>
                <c:ptCount val="12"/>
                <c:pt idx="0">
                  <c:v>1120.5791999999999</c:v>
                </c:pt>
                <c:pt idx="1">
                  <c:v>13953.453599999999</c:v>
                </c:pt>
                <c:pt idx="2">
                  <c:v>333455.18159999995</c:v>
                </c:pt>
                <c:pt idx="3" formatCode="General">
                  <c:v>1120.5791999999999</c:v>
                </c:pt>
                <c:pt idx="4" formatCode="General">
                  <c:v>28.032</c:v>
                </c:pt>
                <c:pt idx="5" formatCode="General">
                  <c:v>0</c:v>
                </c:pt>
                <c:pt idx="6" formatCode="General">
                  <c:v>1120.5791999999999</c:v>
                </c:pt>
                <c:pt idx="7" formatCode="General">
                  <c:v>57906.753600000004</c:v>
                </c:pt>
                <c:pt idx="8" formatCode="General">
                  <c:v>342776.61</c:v>
                </c:pt>
                <c:pt idx="9" formatCode="General">
                  <c:v>1120.5791999999999</c:v>
                </c:pt>
                <c:pt idx="10" formatCode="General">
                  <c:v>2680.56</c:v>
                </c:pt>
                <c:pt idx="11" formatCode="General">
                  <c:v>217042.31519999995</c:v>
                </c:pt>
              </c:numCache>
            </c:numRef>
          </c:val>
        </c:ser>
        <c:ser>
          <c:idx val="8"/>
          <c:order val="8"/>
          <c:tx>
            <c:strRef>
              <c:f>'2040-2050'!$K$2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'2040-2050'!$K$3:$K$14</c:f>
              <c:numCache>
                <c:formatCode>#,##0</c:formatCode>
                <c:ptCount val="12"/>
                <c:pt idx="0">
                  <c:v>50458.476000000002</c:v>
                </c:pt>
                <c:pt idx="1">
                  <c:v>79249.880399999995</c:v>
                </c:pt>
                <c:pt idx="2">
                  <c:v>93876.627599999978</c:v>
                </c:pt>
                <c:pt idx="3" formatCode="General">
                  <c:v>21911.212799999998</c:v>
                </c:pt>
                <c:pt idx="4" formatCode="General">
                  <c:v>26864.730000000003</c:v>
                </c:pt>
                <c:pt idx="5" formatCode="General">
                  <c:v>31158.268800000002</c:v>
                </c:pt>
                <c:pt idx="6" formatCode="General">
                  <c:v>47515.378799999999</c:v>
                </c:pt>
                <c:pt idx="7" formatCode="General">
                  <c:v>94396.270799999984</c:v>
                </c:pt>
                <c:pt idx="8" formatCode="General">
                  <c:v>106685.49959999998</c:v>
                </c:pt>
                <c:pt idx="9" formatCode="General">
                  <c:v>44052.112799999995</c:v>
                </c:pt>
                <c:pt idx="10" formatCode="General">
                  <c:v>52090.201199999996</c:v>
                </c:pt>
                <c:pt idx="11" formatCode="General">
                  <c:v>66568.378799999991</c:v>
                </c:pt>
              </c:numCache>
            </c:numRef>
          </c:val>
        </c:ser>
        <c:ser>
          <c:idx val="9"/>
          <c:order val="9"/>
          <c:tx>
            <c:strRef>
              <c:f>'2040-2050'!$L$2</c:f>
              <c:strCache>
                <c:ptCount val="1"/>
                <c:pt idx="0">
                  <c:v>Dist. Oil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'2040-2050'!$L$3:$L$14</c:f>
              <c:numCache>
                <c:formatCode>#,##0</c:formatCode>
                <c:ptCount val="12"/>
                <c:pt idx="0">
                  <c:v>113.70480000000001</c:v>
                </c:pt>
                <c:pt idx="1">
                  <c:v>62.458799999999997</c:v>
                </c:pt>
                <c:pt idx="2">
                  <c:v>95.221199999999996</c:v>
                </c:pt>
                <c:pt idx="3" formatCode="General">
                  <c:v>263.06279999999998</c:v>
                </c:pt>
                <c:pt idx="4" formatCode="General">
                  <c:v>527.96519999999998</c:v>
                </c:pt>
                <c:pt idx="5" formatCode="General">
                  <c:v>725.6783999999999</c:v>
                </c:pt>
                <c:pt idx="6" formatCode="General">
                  <c:v>80.3292</c:v>
                </c:pt>
                <c:pt idx="7" formatCode="General">
                  <c:v>62.984399999999994</c:v>
                </c:pt>
                <c:pt idx="8" formatCode="General">
                  <c:v>82.519199999999998</c:v>
                </c:pt>
                <c:pt idx="9" formatCode="General">
                  <c:v>110.46359999999999</c:v>
                </c:pt>
                <c:pt idx="10" formatCode="General">
                  <c:v>103.01760000000002</c:v>
                </c:pt>
                <c:pt idx="11" formatCode="General">
                  <c:v>146.0292</c:v>
                </c:pt>
              </c:numCache>
            </c:numRef>
          </c:val>
        </c:ser>
        <c:ser>
          <c:idx val="10"/>
          <c:order val="10"/>
          <c:tx>
            <c:strRef>
              <c:f>'2040-2050'!$M$2</c:f>
              <c:strCache>
                <c:ptCount val="1"/>
                <c:pt idx="0">
                  <c:v>Mini Hydro</c:v>
                </c:pt>
              </c:strCache>
            </c:strRef>
          </c:tx>
          <c:spPr>
            <a:pattFill prst="pct75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'2040-2050'!$M$3:$M$14</c:f>
              <c:numCache>
                <c:formatCode>#,##0</c:formatCode>
                <c:ptCount val="12"/>
                <c:pt idx="0">
                  <c:v>6197.7875999999997</c:v>
                </c:pt>
                <c:pt idx="1">
                  <c:v>7642.4868000000006</c:v>
                </c:pt>
                <c:pt idx="2">
                  <c:v>7989.2952000000005</c:v>
                </c:pt>
                <c:pt idx="3" formatCode="General">
                  <c:v>6182.8079999999991</c:v>
                </c:pt>
                <c:pt idx="4" formatCode="General">
                  <c:v>7781.8584000000001</c:v>
                </c:pt>
                <c:pt idx="5" formatCode="General">
                  <c:v>8560.7975999999999</c:v>
                </c:pt>
                <c:pt idx="6" formatCode="General">
                  <c:v>6183.1583999999993</c:v>
                </c:pt>
                <c:pt idx="7" formatCode="General">
                  <c:v>7750.5852000000004</c:v>
                </c:pt>
                <c:pt idx="8" formatCode="General">
                  <c:v>8169.6635999999999</c:v>
                </c:pt>
                <c:pt idx="9" formatCode="General">
                  <c:v>6103.004399999998</c:v>
                </c:pt>
                <c:pt idx="10" formatCode="General">
                  <c:v>7603.7676000000001</c:v>
                </c:pt>
                <c:pt idx="11" formatCode="General">
                  <c:v>8047.811999999999</c:v>
                </c:pt>
              </c:numCache>
            </c:numRef>
          </c:val>
        </c:ser>
        <c:ser>
          <c:idx val="11"/>
          <c:order val="11"/>
          <c:tx>
            <c:strRef>
              <c:f>'2040-2050'!$N$2</c:f>
              <c:strCache>
                <c:ptCount val="1"/>
                <c:pt idx="0">
                  <c:v>Dist.Solar PV</c:v>
                </c:pt>
              </c:strCache>
            </c:strRef>
          </c:tx>
          <c:spPr>
            <a:pattFill prst="pct75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cat>
            <c:multiLvlStrRef>
              <c:f>'2040-2050'!$A$3:$B$14</c:f>
              <c:multiLvlStrCache>
                <c:ptCount val="12"/>
                <c:lvl>
                  <c:pt idx="0">
                    <c:v>2030</c:v>
                  </c:pt>
                  <c:pt idx="1">
                    <c:v>2040</c:v>
                  </c:pt>
                  <c:pt idx="2">
                    <c:v>2050</c:v>
                  </c:pt>
                  <c:pt idx="3">
                    <c:v>2030</c:v>
                  </c:pt>
                  <c:pt idx="4">
                    <c:v>2040</c:v>
                  </c:pt>
                  <c:pt idx="5">
                    <c:v>2050</c:v>
                  </c:pt>
                  <c:pt idx="6">
                    <c:v>2030</c:v>
                  </c:pt>
                  <c:pt idx="7">
                    <c:v>2040</c:v>
                  </c:pt>
                  <c:pt idx="8">
                    <c:v>2050</c:v>
                  </c:pt>
                  <c:pt idx="9">
                    <c:v>2030</c:v>
                  </c:pt>
                  <c:pt idx="10">
                    <c:v>2040</c:v>
                  </c:pt>
                  <c:pt idx="11">
                    <c:v>2050</c:v>
                  </c:pt>
                </c:lvl>
                <c:lvl>
                  <c:pt idx="0">
                    <c:v>Promotion</c:v>
                  </c:pt>
                  <c:pt idx="3">
                    <c:v>High cost</c:v>
                  </c:pt>
                  <c:pt idx="6">
                    <c:v>No Inga</c:v>
                  </c:pt>
                  <c:pt idx="9">
                    <c:v>No Carbon finance</c:v>
                  </c:pt>
                </c:lvl>
              </c:multiLvlStrCache>
            </c:multiLvlStrRef>
          </c:cat>
          <c:val>
            <c:numRef>
              <c:f>'2040-2050'!$N$3:$N$14</c:f>
              <c:numCache>
                <c:formatCode>#,##0</c:formatCode>
                <c:ptCount val="12"/>
                <c:pt idx="0">
                  <c:v>45682.436399999999</c:v>
                </c:pt>
                <c:pt idx="1">
                  <c:v>145137.0816</c:v>
                </c:pt>
                <c:pt idx="2">
                  <c:v>176892.0816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42410.839199999995</c:v>
                </c:pt>
                <c:pt idx="7" formatCode="General">
                  <c:v>119410.626</c:v>
                </c:pt>
                <c:pt idx="8" formatCode="General">
                  <c:v>188579.58599999998</c:v>
                </c:pt>
                <c:pt idx="9" formatCode="General">
                  <c:v>41138.624400000001</c:v>
                </c:pt>
                <c:pt idx="10" formatCode="General">
                  <c:v>137514.83040000001</c:v>
                </c:pt>
                <c:pt idx="11" formatCode="General">
                  <c:v>153444.62759999998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3087616"/>
        <c:axId val="73097600"/>
      </c:barChart>
      <c:catAx>
        <c:axId val="730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097600"/>
        <c:crosses val="autoZero"/>
        <c:auto val="1"/>
        <c:lblAlgn val="ctr"/>
        <c:lblOffset val="100"/>
        <c:noMultiLvlLbl val="0"/>
      </c:catAx>
      <c:valAx>
        <c:axId val="7309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3087616"/>
        <c:crosses val="autoZero"/>
        <c:crossBetween val="between"/>
        <c:dispUnits>
          <c:builtInUnit val="thousands"/>
        </c:dispUnits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RefCO2vsRE!$C$10:$C$52</c:f>
              <c:numCache>
                <c:formatCode>_(* #,##0_);_(* \(#,##0\);_(* "-"??_);_(@_)</c:formatCode>
                <c:ptCount val="43"/>
                <c:pt idx="0">
                  <c:v>263.46383280000003</c:v>
                </c:pt>
                <c:pt idx="1">
                  <c:v>270.25607400000001</c:v>
                </c:pt>
                <c:pt idx="2">
                  <c:v>278.96710560000002</c:v>
                </c:pt>
                <c:pt idx="3">
                  <c:v>287.83126199999998</c:v>
                </c:pt>
                <c:pt idx="4">
                  <c:v>294.49867320000004</c:v>
                </c:pt>
                <c:pt idx="5">
                  <c:v>302.70328919999997</c:v>
                </c:pt>
                <c:pt idx="6">
                  <c:v>322.48091640000001</c:v>
                </c:pt>
                <c:pt idx="7">
                  <c:v>329.43311519999992</c:v>
                </c:pt>
                <c:pt idx="8">
                  <c:v>332.39119200000005</c:v>
                </c:pt>
                <c:pt idx="9">
                  <c:v>337.48521959999999</c:v>
                </c:pt>
                <c:pt idx="10">
                  <c:v>341.18579399999993</c:v>
                </c:pt>
                <c:pt idx="11">
                  <c:v>345.74405999999999</c:v>
                </c:pt>
                <c:pt idx="12">
                  <c:v>349.57209239999997</c:v>
                </c:pt>
                <c:pt idx="13">
                  <c:v>347.79311160000003</c:v>
                </c:pt>
                <c:pt idx="14">
                  <c:v>349.80002759999996</c:v>
                </c:pt>
                <c:pt idx="15">
                  <c:v>338.25478559999993</c:v>
                </c:pt>
                <c:pt idx="16">
                  <c:v>338.25154439999994</c:v>
                </c:pt>
                <c:pt idx="17">
                  <c:v>338.25031799999999</c:v>
                </c:pt>
                <c:pt idx="18">
                  <c:v>338.15737439999998</c:v>
                </c:pt>
                <c:pt idx="19">
                  <c:v>338.14511040000002</c:v>
                </c:pt>
                <c:pt idx="20">
                  <c:v>338.09062319999998</c:v>
                </c:pt>
                <c:pt idx="22">
                  <c:v>263.46383280000003</c:v>
                </c:pt>
                <c:pt idx="23">
                  <c:v>270.22374960000002</c:v>
                </c:pt>
                <c:pt idx="24">
                  <c:v>278.8768776</c:v>
                </c:pt>
                <c:pt idx="25">
                  <c:v>287.86595159999996</c:v>
                </c:pt>
                <c:pt idx="26">
                  <c:v>294.55044479999992</c:v>
                </c:pt>
                <c:pt idx="27">
                  <c:v>302.75558639999997</c:v>
                </c:pt>
                <c:pt idx="28">
                  <c:v>322.46181960000001</c:v>
                </c:pt>
                <c:pt idx="29">
                  <c:v>329.61287040000002</c:v>
                </c:pt>
                <c:pt idx="30">
                  <c:v>332.88788400000004</c:v>
                </c:pt>
                <c:pt idx="31">
                  <c:v>337.98208679999993</c:v>
                </c:pt>
                <c:pt idx="32">
                  <c:v>341.06595719999996</c:v>
                </c:pt>
                <c:pt idx="33">
                  <c:v>341.097756</c:v>
                </c:pt>
                <c:pt idx="34">
                  <c:v>341.30983559999999</c:v>
                </c:pt>
                <c:pt idx="35">
                  <c:v>331.45483559999997</c:v>
                </c:pt>
                <c:pt idx="36">
                  <c:v>325.49216639999997</c:v>
                </c:pt>
                <c:pt idx="37">
                  <c:v>314.19859919999999</c:v>
                </c:pt>
                <c:pt idx="38">
                  <c:v>314.16662519999994</c:v>
                </c:pt>
                <c:pt idx="39">
                  <c:v>313.29001199999999</c:v>
                </c:pt>
                <c:pt idx="40">
                  <c:v>314.11266359999996</c:v>
                </c:pt>
                <c:pt idx="41">
                  <c:v>314.11537919999995</c:v>
                </c:pt>
                <c:pt idx="42">
                  <c:v>312.40875599999998</c:v>
                </c:pt>
              </c:numCache>
            </c:numRef>
          </c:val>
        </c:ser>
        <c:ser>
          <c:idx val="1"/>
          <c:order val="1"/>
          <c:tx>
            <c:strRef>
              <c:f>RefCO2vsRE!$D$9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RefCO2vsRE!$D$10:$D$52</c:f>
              <c:numCache>
                <c:formatCode>_(* #,##0_);_(* \(#,##0\);_(* "-"??_);_(@_)</c:formatCode>
                <c:ptCount val="43"/>
                <c:pt idx="0">
                  <c:v>2.4251184000000001</c:v>
                </c:pt>
                <c:pt idx="1">
                  <c:v>2.4512231999999994</c:v>
                </c:pt>
                <c:pt idx="2">
                  <c:v>2.4054960000000003</c:v>
                </c:pt>
                <c:pt idx="3">
                  <c:v>2.4478067999999995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2.4251184000000001</c:v>
                </c:pt>
                <c:pt idx="23">
                  <c:v>2.4512231999999994</c:v>
                </c:pt>
                <c:pt idx="24">
                  <c:v>2.4054960000000003</c:v>
                </c:pt>
                <c:pt idx="25">
                  <c:v>2.4478067999999995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RefCO2vsRE!$E$10:$E$52</c:f>
              <c:numCache>
                <c:formatCode>_(* #,##0_);_(* \(#,##0\);_(* "-"??_);_(@_)</c:formatCode>
                <c:ptCount val="43"/>
                <c:pt idx="0">
                  <c:v>4.3223592000000002</c:v>
                </c:pt>
                <c:pt idx="1">
                  <c:v>4.6586556000000003</c:v>
                </c:pt>
                <c:pt idx="2">
                  <c:v>5.2363776</c:v>
                </c:pt>
                <c:pt idx="3">
                  <c:v>5.9918399999999998</c:v>
                </c:pt>
                <c:pt idx="4">
                  <c:v>8.2520951999999994</c:v>
                </c:pt>
                <c:pt idx="5">
                  <c:v>9.3690827999999993</c:v>
                </c:pt>
                <c:pt idx="6">
                  <c:v>2.1310452</c:v>
                </c:pt>
                <c:pt idx="7">
                  <c:v>2.1273659999999999</c:v>
                </c:pt>
                <c:pt idx="8">
                  <c:v>2.2032275999999995</c:v>
                </c:pt>
                <c:pt idx="9">
                  <c:v>8.203301999999999</c:v>
                </c:pt>
                <c:pt idx="10">
                  <c:v>11.5384092</c:v>
                </c:pt>
                <c:pt idx="11">
                  <c:v>15.511069199999998</c:v>
                </c:pt>
                <c:pt idx="12">
                  <c:v>16.487896799999998</c:v>
                </c:pt>
                <c:pt idx="13">
                  <c:v>18.238495200000006</c:v>
                </c:pt>
                <c:pt idx="14">
                  <c:v>19.067191200000003</c:v>
                </c:pt>
                <c:pt idx="15">
                  <c:v>23.578591200000005</c:v>
                </c:pt>
                <c:pt idx="16">
                  <c:v>24.787821600000008</c:v>
                </c:pt>
                <c:pt idx="17">
                  <c:v>26.070723600000004</c:v>
                </c:pt>
                <c:pt idx="18">
                  <c:v>26.776254000000005</c:v>
                </c:pt>
                <c:pt idx="19">
                  <c:v>27.537235200000001</c:v>
                </c:pt>
                <c:pt idx="20">
                  <c:v>26.841078000000007</c:v>
                </c:pt>
                <c:pt idx="22">
                  <c:v>4.3223592000000002</c:v>
                </c:pt>
                <c:pt idx="23">
                  <c:v>4.6586556000000003</c:v>
                </c:pt>
                <c:pt idx="24">
                  <c:v>5.2363776</c:v>
                </c:pt>
                <c:pt idx="25">
                  <c:v>5.9918399999999998</c:v>
                </c:pt>
                <c:pt idx="26">
                  <c:v>8.1900744000000003</c:v>
                </c:pt>
                <c:pt idx="27">
                  <c:v>9.3171359999999961</c:v>
                </c:pt>
                <c:pt idx="28">
                  <c:v>2.1126492000000003</c:v>
                </c:pt>
                <c:pt idx="29">
                  <c:v>2.1089699999999998</c:v>
                </c:pt>
                <c:pt idx="30">
                  <c:v>2.1848315999999999</c:v>
                </c:pt>
                <c:pt idx="31">
                  <c:v>8.1338352</c:v>
                </c:pt>
                <c:pt idx="32">
                  <c:v>11.942595599999997</c:v>
                </c:pt>
                <c:pt idx="33">
                  <c:v>11.942595599999997</c:v>
                </c:pt>
                <c:pt idx="34">
                  <c:v>11.942595599999997</c:v>
                </c:pt>
                <c:pt idx="35">
                  <c:v>11.942595599999997</c:v>
                </c:pt>
                <c:pt idx="36">
                  <c:v>11.942595599999997</c:v>
                </c:pt>
                <c:pt idx="37">
                  <c:v>12.729593999999997</c:v>
                </c:pt>
                <c:pt idx="38">
                  <c:v>10.249550399999999</c:v>
                </c:pt>
                <c:pt idx="39">
                  <c:v>10.323747599999997</c:v>
                </c:pt>
                <c:pt idx="40">
                  <c:v>10.192084799999998</c:v>
                </c:pt>
                <c:pt idx="41">
                  <c:v>8.311838400000001</c:v>
                </c:pt>
                <c:pt idx="42">
                  <c:v>6.4939632000000005</c:v>
                </c:pt>
              </c:numCache>
            </c:numRef>
          </c:val>
        </c:ser>
        <c:ser>
          <c:idx val="3"/>
          <c:order val="3"/>
          <c:tx>
            <c:strRef>
              <c:f>RefCO2vsRE!$F$9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RefCO2vsRE!$F$10:$F$52</c:f>
              <c:numCache>
                <c:formatCode>_(* #,##0_);_(* \(#,##0\);_(* "-"??_);_(@_)</c:formatCode>
                <c:ptCount val="43"/>
                <c:pt idx="0">
                  <c:v>12.783818399999998</c:v>
                </c:pt>
                <c:pt idx="1">
                  <c:v>12.783818399999998</c:v>
                </c:pt>
                <c:pt idx="2">
                  <c:v>12.783818399999998</c:v>
                </c:pt>
                <c:pt idx="3">
                  <c:v>12.783818399999998</c:v>
                </c:pt>
                <c:pt idx="4">
                  <c:v>12.783818399999998</c:v>
                </c:pt>
                <c:pt idx="5">
                  <c:v>12.783818399999998</c:v>
                </c:pt>
                <c:pt idx="6">
                  <c:v>12.783818399999998</c:v>
                </c:pt>
                <c:pt idx="7">
                  <c:v>12.783818399999998</c:v>
                </c:pt>
                <c:pt idx="8">
                  <c:v>12.783818399999998</c:v>
                </c:pt>
                <c:pt idx="9">
                  <c:v>12.783818399999998</c:v>
                </c:pt>
                <c:pt idx="10">
                  <c:v>12.783818399999998</c:v>
                </c:pt>
                <c:pt idx="11">
                  <c:v>12.783818399999998</c:v>
                </c:pt>
                <c:pt idx="12">
                  <c:v>12.783818399999998</c:v>
                </c:pt>
                <c:pt idx="13">
                  <c:v>12.783818399999998</c:v>
                </c:pt>
                <c:pt idx="14">
                  <c:v>12.783818399999998</c:v>
                </c:pt>
                <c:pt idx="15">
                  <c:v>24.697418400000004</c:v>
                </c:pt>
                <c:pt idx="16">
                  <c:v>36.611018399999999</c:v>
                </c:pt>
                <c:pt idx="17">
                  <c:v>48.524618400000001</c:v>
                </c:pt>
                <c:pt idx="18">
                  <c:v>60.438218399999997</c:v>
                </c:pt>
                <c:pt idx="19">
                  <c:v>72.351818399999999</c:v>
                </c:pt>
                <c:pt idx="20">
                  <c:v>83.688484799999998</c:v>
                </c:pt>
                <c:pt idx="22">
                  <c:v>12.783818399999998</c:v>
                </c:pt>
                <c:pt idx="23">
                  <c:v>12.783818399999998</c:v>
                </c:pt>
                <c:pt idx="24">
                  <c:v>12.783818399999998</c:v>
                </c:pt>
                <c:pt idx="25">
                  <c:v>12.783818399999998</c:v>
                </c:pt>
                <c:pt idx="26">
                  <c:v>12.783818399999998</c:v>
                </c:pt>
                <c:pt idx="27">
                  <c:v>12.783818399999998</c:v>
                </c:pt>
                <c:pt idx="28">
                  <c:v>12.783818399999998</c:v>
                </c:pt>
                <c:pt idx="29">
                  <c:v>12.783818399999998</c:v>
                </c:pt>
                <c:pt idx="30">
                  <c:v>12.783818399999998</c:v>
                </c:pt>
                <c:pt idx="31">
                  <c:v>12.783818399999998</c:v>
                </c:pt>
                <c:pt idx="32">
                  <c:v>12.783818399999998</c:v>
                </c:pt>
                <c:pt idx="33">
                  <c:v>12.783818399999998</c:v>
                </c:pt>
                <c:pt idx="34">
                  <c:v>12.783818399999998</c:v>
                </c:pt>
                <c:pt idx="35">
                  <c:v>12.783818399999998</c:v>
                </c:pt>
                <c:pt idx="36">
                  <c:v>12.783818399999998</c:v>
                </c:pt>
                <c:pt idx="37">
                  <c:v>16.521360000000001</c:v>
                </c:pt>
                <c:pt idx="38">
                  <c:v>16.521360000000001</c:v>
                </c:pt>
                <c:pt idx="39">
                  <c:v>16.521360000000001</c:v>
                </c:pt>
                <c:pt idx="40">
                  <c:v>16.521360000000001</c:v>
                </c:pt>
                <c:pt idx="41">
                  <c:v>16.521360000000001</c:v>
                </c:pt>
                <c:pt idx="42">
                  <c:v>16.521360000000001</c:v>
                </c:pt>
              </c:numCache>
            </c:numRef>
          </c:val>
        </c:ser>
        <c:ser>
          <c:idx val="4"/>
          <c:order val="4"/>
          <c:tx>
            <c:strRef>
              <c:f>RefCO2vsRE!$G$9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RefCO2vsRE!$G$10:$G$52</c:f>
              <c:numCache>
                <c:formatCode>_(* #,##0_);_(* \(#,##0\);_(* "-"??_);_(@_)</c:formatCode>
                <c:ptCount val="43"/>
                <c:pt idx="0">
                  <c:v>36.887834399999996</c:v>
                </c:pt>
                <c:pt idx="1">
                  <c:v>39.332925599999996</c:v>
                </c:pt>
                <c:pt idx="2">
                  <c:v>40.774558800000001</c:v>
                </c:pt>
                <c:pt idx="3">
                  <c:v>41.908715999999991</c:v>
                </c:pt>
                <c:pt idx="4">
                  <c:v>43.793167199999999</c:v>
                </c:pt>
                <c:pt idx="5">
                  <c:v>44.676175199999996</c:v>
                </c:pt>
                <c:pt idx="6">
                  <c:v>49.057138800000004</c:v>
                </c:pt>
                <c:pt idx="7">
                  <c:v>54.699980400000008</c:v>
                </c:pt>
                <c:pt idx="8">
                  <c:v>65.283111599999998</c:v>
                </c:pt>
                <c:pt idx="9">
                  <c:v>71.155027199999992</c:v>
                </c:pt>
                <c:pt idx="10">
                  <c:v>79.747623600000026</c:v>
                </c:pt>
                <c:pt idx="11">
                  <c:v>85.990262400000006</c:v>
                </c:pt>
                <c:pt idx="12">
                  <c:v>93.078503999999995</c:v>
                </c:pt>
                <c:pt idx="13">
                  <c:v>102.52108319999999</c:v>
                </c:pt>
                <c:pt idx="14">
                  <c:v>109.44603840000001</c:v>
                </c:pt>
                <c:pt idx="15">
                  <c:v>118.40594159999999</c:v>
                </c:pt>
                <c:pt idx="16">
                  <c:v>122.89684319999999</c:v>
                </c:pt>
                <c:pt idx="17">
                  <c:v>126.57954719999999</c:v>
                </c:pt>
                <c:pt idx="18">
                  <c:v>130.87807919999997</c:v>
                </c:pt>
                <c:pt idx="19">
                  <c:v>135.51387119999998</c:v>
                </c:pt>
                <c:pt idx="20">
                  <c:v>140.38346760000002</c:v>
                </c:pt>
                <c:pt idx="22">
                  <c:v>36.887834399999996</c:v>
                </c:pt>
                <c:pt idx="23">
                  <c:v>39.33310079999999</c:v>
                </c:pt>
                <c:pt idx="24">
                  <c:v>40.774558800000001</c:v>
                </c:pt>
                <c:pt idx="25">
                  <c:v>41.908715999999984</c:v>
                </c:pt>
                <c:pt idx="26">
                  <c:v>43.793342399999986</c:v>
                </c:pt>
                <c:pt idx="27">
                  <c:v>44.676262799999996</c:v>
                </c:pt>
                <c:pt idx="28">
                  <c:v>49.024288800000001</c:v>
                </c:pt>
                <c:pt idx="29">
                  <c:v>54.699980400000008</c:v>
                </c:pt>
                <c:pt idx="30">
                  <c:v>65.283024000000012</c:v>
                </c:pt>
                <c:pt idx="31">
                  <c:v>71.154939599999992</c:v>
                </c:pt>
                <c:pt idx="32">
                  <c:v>79.802636400000011</c:v>
                </c:pt>
                <c:pt idx="33">
                  <c:v>88.521114000000026</c:v>
                </c:pt>
                <c:pt idx="34">
                  <c:v>96.689288400000009</c:v>
                </c:pt>
                <c:pt idx="35">
                  <c:v>102.59186399999997</c:v>
                </c:pt>
                <c:pt idx="36">
                  <c:v>108.56162879999998</c:v>
                </c:pt>
                <c:pt idx="37">
                  <c:v>112.8912588</c:v>
                </c:pt>
                <c:pt idx="38">
                  <c:v>117.68867280000001</c:v>
                </c:pt>
                <c:pt idx="39">
                  <c:v>122.73154199999999</c:v>
                </c:pt>
                <c:pt idx="40">
                  <c:v>128.1667716</c:v>
                </c:pt>
                <c:pt idx="41">
                  <c:v>133.37494199999998</c:v>
                </c:pt>
                <c:pt idx="42">
                  <c:v>139.16863079999999</c:v>
                </c:pt>
              </c:numCache>
            </c:numRef>
          </c:val>
        </c:ser>
        <c:ser>
          <c:idx val="5"/>
          <c:order val="5"/>
          <c:tx>
            <c:strRef>
              <c:f>RefCO2vsRE!$H$9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RefCO2vsRE!$H$10:$H$52</c:f>
              <c:numCache>
                <c:formatCode>_(* #,##0_);_(* \(#,##0\);_(* "-"??_);_(@_)</c:formatCode>
                <c:ptCount val="43"/>
                <c:pt idx="0">
                  <c:v>1.5873995999999997</c:v>
                </c:pt>
                <c:pt idx="1">
                  <c:v>2.1524195999999995</c:v>
                </c:pt>
                <c:pt idx="2">
                  <c:v>2.5212155999999997</c:v>
                </c:pt>
                <c:pt idx="3">
                  <c:v>2.5630883999999998</c:v>
                </c:pt>
                <c:pt idx="4">
                  <c:v>2.5630883999999998</c:v>
                </c:pt>
                <c:pt idx="5">
                  <c:v>3.1324883999999997</c:v>
                </c:pt>
                <c:pt idx="6">
                  <c:v>3.1564907999999994</c:v>
                </c:pt>
                <c:pt idx="7">
                  <c:v>3.1885523999999998</c:v>
                </c:pt>
                <c:pt idx="8">
                  <c:v>3.6490655999999997</c:v>
                </c:pt>
                <c:pt idx="9">
                  <c:v>3.8914548</c:v>
                </c:pt>
                <c:pt idx="10">
                  <c:v>3.9003899999999998</c:v>
                </c:pt>
                <c:pt idx="11">
                  <c:v>5.1533327999999994</c:v>
                </c:pt>
                <c:pt idx="12">
                  <c:v>5.9303447999999994</c:v>
                </c:pt>
                <c:pt idx="13">
                  <c:v>8.7945144000000006</c:v>
                </c:pt>
                <c:pt idx="14">
                  <c:v>11.379415199999999</c:v>
                </c:pt>
                <c:pt idx="15">
                  <c:v>11.785879200000002</c:v>
                </c:pt>
                <c:pt idx="16">
                  <c:v>11.785879200000002</c:v>
                </c:pt>
                <c:pt idx="17">
                  <c:v>11.785879200000002</c:v>
                </c:pt>
                <c:pt idx="18">
                  <c:v>11.785879200000002</c:v>
                </c:pt>
                <c:pt idx="19">
                  <c:v>11.785879200000002</c:v>
                </c:pt>
                <c:pt idx="20">
                  <c:v>11.785879200000002</c:v>
                </c:pt>
                <c:pt idx="22">
                  <c:v>1.5873995999999997</c:v>
                </c:pt>
                <c:pt idx="23">
                  <c:v>2.1524195999999995</c:v>
                </c:pt>
                <c:pt idx="24">
                  <c:v>2.5212155999999997</c:v>
                </c:pt>
                <c:pt idx="25">
                  <c:v>2.5630883999999998</c:v>
                </c:pt>
                <c:pt idx="26">
                  <c:v>2.5630883999999998</c:v>
                </c:pt>
                <c:pt idx="27">
                  <c:v>3.1324883999999997</c:v>
                </c:pt>
                <c:pt idx="28">
                  <c:v>3.1324883999999997</c:v>
                </c:pt>
                <c:pt idx="29">
                  <c:v>3.1644623999999997</c:v>
                </c:pt>
                <c:pt idx="30">
                  <c:v>3.1833839999999998</c:v>
                </c:pt>
                <c:pt idx="31">
                  <c:v>3.4256855999999996</c:v>
                </c:pt>
                <c:pt idx="32">
                  <c:v>3.4346207999999998</c:v>
                </c:pt>
                <c:pt idx="33">
                  <c:v>4.6932575999999999</c:v>
                </c:pt>
                <c:pt idx="34">
                  <c:v>5.8087560000000007</c:v>
                </c:pt>
                <c:pt idx="35">
                  <c:v>7.3335215999999992</c:v>
                </c:pt>
                <c:pt idx="36">
                  <c:v>7.3335215999999992</c:v>
                </c:pt>
                <c:pt idx="37">
                  <c:v>7.3335215999999992</c:v>
                </c:pt>
                <c:pt idx="38">
                  <c:v>8.3399579999999993</c:v>
                </c:pt>
                <c:pt idx="39">
                  <c:v>8.4176591999999992</c:v>
                </c:pt>
                <c:pt idx="40">
                  <c:v>9.0350639999999984</c:v>
                </c:pt>
                <c:pt idx="41">
                  <c:v>9.7518072</c:v>
                </c:pt>
                <c:pt idx="42">
                  <c:v>10.189193999999997</c:v>
                </c:pt>
              </c:numCache>
            </c:numRef>
          </c:val>
        </c:ser>
        <c:ser>
          <c:idx val="6"/>
          <c:order val="6"/>
          <c:tx>
            <c:strRef>
              <c:f>RefCO2vsRE!$I$9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RefCO2vsRE!$I$10:$I$52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0.94625519999999996</c:v>
                </c:pt>
                <c:pt idx="4">
                  <c:v>1.6713203999999999</c:v>
                </c:pt>
                <c:pt idx="5">
                  <c:v>2.5848132000000001</c:v>
                </c:pt>
                <c:pt idx="6">
                  <c:v>3.4631783999999999</c:v>
                </c:pt>
                <c:pt idx="7">
                  <c:v>3.4631783999999999</c:v>
                </c:pt>
                <c:pt idx="8">
                  <c:v>3.4631783999999999</c:v>
                </c:pt>
                <c:pt idx="9">
                  <c:v>3.4631783999999999</c:v>
                </c:pt>
                <c:pt idx="10">
                  <c:v>3.4631783999999999</c:v>
                </c:pt>
                <c:pt idx="11">
                  <c:v>3.4631783999999999</c:v>
                </c:pt>
                <c:pt idx="12">
                  <c:v>3.4631783999999999</c:v>
                </c:pt>
                <c:pt idx="13">
                  <c:v>3.4631783999999999</c:v>
                </c:pt>
                <c:pt idx="14">
                  <c:v>3.4631783999999999</c:v>
                </c:pt>
                <c:pt idx="15">
                  <c:v>3.4631783999999999</c:v>
                </c:pt>
                <c:pt idx="16">
                  <c:v>3.4631783999999999</c:v>
                </c:pt>
                <c:pt idx="17">
                  <c:v>3.4631783999999999</c:v>
                </c:pt>
                <c:pt idx="18">
                  <c:v>3.4631783999999999</c:v>
                </c:pt>
                <c:pt idx="19">
                  <c:v>3.4631783999999999</c:v>
                </c:pt>
                <c:pt idx="20">
                  <c:v>3.4631783999999999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0.9996912</c:v>
                </c:pt>
                <c:pt idx="26">
                  <c:v>1.7247563999999997</c:v>
                </c:pt>
                <c:pt idx="27">
                  <c:v>2.6382492000000002</c:v>
                </c:pt>
                <c:pt idx="28">
                  <c:v>3.5166143999999999</c:v>
                </c:pt>
                <c:pt idx="29">
                  <c:v>3.5166143999999999</c:v>
                </c:pt>
                <c:pt idx="30">
                  <c:v>3.5166143999999999</c:v>
                </c:pt>
                <c:pt idx="31">
                  <c:v>3.5166143999999999</c:v>
                </c:pt>
                <c:pt idx="32">
                  <c:v>3.5166143999999999</c:v>
                </c:pt>
                <c:pt idx="33">
                  <c:v>3.5166143999999999</c:v>
                </c:pt>
                <c:pt idx="34">
                  <c:v>3.5166143999999999</c:v>
                </c:pt>
                <c:pt idx="35">
                  <c:v>12.332678399999999</c:v>
                </c:pt>
                <c:pt idx="36">
                  <c:v>21.175547999999999</c:v>
                </c:pt>
                <c:pt idx="37">
                  <c:v>30.718166399999998</c:v>
                </c:pt>
                <c:pt idx="38">
                  <c:v>34.463591999999998</c:v>
                </c:pt>
                <c:pt idx="39">
                  <c:v>36.409012799999999</c:v>
                </c:pt>
                <c:pt idx="40">
                  <c:v>36.409012799999999</c:v>
                </c:pt>
                <c:pt idx="41">
                  <c:v>36.409012799999999</c:v>
                </c:pt>
                <c:pt idx="42">
                  <c:v>36.409012799999999</c:v>
                </c:pt>
              </c:numCache>
            </c:numRef>
          </c:val>
        </c:ser>
        <c:ser>
          <c:idx val="8"/>
          <c:order val="7"/>
          <c:tx>
            <c:strRef>
              <c:f>RefCO2vsRE!$J$9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RefCO2vsRE!$J$10:$J$52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0.28014479999999997</c:v>
                </c:pt>
                <c:pt idx="5">
                  <c:v>0.84043440000000003</c:v>
                </c:pt>
                <c:pt idx="6">
                  <c:v>1.1205791999999999</c:v>
                </c:pt>
                <c:pt idx="7">
                  <c:v>1.1205791999999999</c:v>
                </c:pt>
                <c:pt idx="8">
                  <c:v>1.1205791999999999</c:v>
                </c:pt>
                <c:pt idx="9">
                  <c:v>1.1205791999999999</c:v>
                </c:pt>
                <c:pt idx="10">
                  <c:v>1.1205791999999999</c:v>
                </c:pt>
                <c:pt idx="11">
                  <c:v>1.1205791999999999</c:v>
                </c:pt>
                <c:pt idx="12">
                  <c:v>1.1205791999999999</c:v>
                </c:pt>
                <c:pt idx="13">
                  <c:v>1.1205791999999999</c:v>
                </c:pt>
                <c:pt idx="14">
                  <c:v>1.1205791999999999</c:v>
                </c:pt>
                <c:pt idx="15">
                  <c:v>1.1205791999999999</c:v>
                </c:pt>
                <c:pt idx="16">
                  <c:v>1.1205791999999999</c:v>
                </c:pt>
                <c:pt idx="17">
                  <c:v>1.1205791999999999</c:v>
                </c:pt>
                <c:pt idx="18">
                  <c:v>1.1205791999999999</c:v>
                </c:pt>
                <c:pt idx="19">
                  <c:v>1.1205791999999999</c:v>
                </c:pt>
                <c:pt idx="20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0.28014479999999997</c:v>
                </c:pt>
                <c:pt idx="27">
                  <c:v>0.84043440000000003</c:v>
                </c:pt>
                <c:pt idx="28">
                  <c:v>1.1205791999999999</c:v>
                </c:pt>
                <c:pt idx="29">
                  <c:v>1.1205791999999999</c:v>
                </c:pt>
                <c:pt idx="30">
                  <c:v>1.1205791999999999</c:v>
                </c:pt>
                <c:pt idx="31">
                  <c:v>1.1205791999999999</c:v>
                </c:pt>
                <c:pt idx="32">
                  <c:v>1.1205791999999999</c:v>
                </c:pt>
                <c:pt idx="33">
                  <c:v>1.1205791999999999</c:v>
                </c:pt>
                <c:pt idx="34">
                  <c:v>1.1205791999999999</c:v>
                </c:pt>
                <c:pt idx="35">
                  <c:v>1.1205791999999999</c:v>
                </c:pt>
                <c:pt idx="36">
                  <c:v>1.1205791999999999</c:v>
                </c:pt>
                <c:pt idx="37">
                  <c:v>1.1205791999999999</c:v>
                </c:pt>
                <c:pt idx="38">
                  <c:v>1.1205791999999999</c:v>
                </c:pt>
                <c:pt idx="39">
                  <c:v>1.1205791999999999</c:v>
                </c:pt>
                <c:pt idx="40">
                  <c:v>1.1205791999999999</c:v>
                </c:pt>
                <c:pt idx="41">
                  <c:v>1.1205791999999999</c:v>
                </c:pt>
                <c:pt idx="42">
                  <c:v>1.1205791999999999</c:v>
                </c:pt>
              </c:numCache>
            </c:numRef>
          </c:val>
        </c:ser>
        <c:ser>
          <c:idx val="7"/>
          <c:order val="8"/>
          <c:tx>
            <c:strRef>
              <c:f>RefCO2vsRE!$K$9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RefCO2vsRE!$K$10:$K$52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1.6661519999999999</c:v>
                </c:pt>
                <c:pt idx="4">
                  <c:v>3.1738355999999999</c:v>
                </c:pt>
                <c:pt idx="5">
                  <c:v>4.8907956000000006</c:v>
                </c:pt>
                <c:pt idx="6">
                  <c:v>4.8921972000000009</c:v>
                </c:pt>
                <c:pt idx="7">
                  <c:v>4.8935987999999995</c:v>
                </c:pt>
                <c:pt idx="8">
                  <c:v>4.8949128000000011</c:v>
                </c:pt>
                <c:pt idx="9">
                  <c:v>4.8963144000000005</c:v>
                </c:pt>
                <c:pt idx="10">
                  <c:v>4.8978036000000005</c:v>
                </c:pt>
                <c:pt idx="11">
                  <c:v>4.8996432000000008</c:v>
                </c:pt>
                <c:pt idx="12">
                  <c:v>7.5408708000000004</c:v>
                </c:pt>
                <c:pt idx="13">
                  <c:v>11.484710399999999</c:v>
                </c:pt>
                <c:pt idx="14">
                  <c:v>15.434682</c:v>
                </c:pt>
                <c:pt idx="15">
                  <c:v>19.8665412</c:v>
                </c:pt>
                <c:pt idx="16">
                  <c:v>20.423501999999996</c:v>
                </c:pt>
                <c:pt idx="17">
                  <c:v>20.928778799999996</c:v>
                </c:pt>
                <c:pt idx="18">
                  <c:v>21.416360399999999</c:v>
                </c:pt>
                <c:pt idx="19">
                  <c:v>21.908672399999997</c:v>
                </c:pt>
                <c:pt idx="20">
                  <c:v>21.911212799999998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1.6661519999999999</c:v>
                </c:pt>
                <c:pt idx="26">
                  <c:v>3.1740984000000001</c:v>
                </c:pt>
                <c:pt idx="27">
                  <c:v>4.8909707999999998</c:v>
                </c:pt>
                <c:pt idx="28">
                  <c:v>4.8922848000000005</c:v>
                </c:pt>
                <c:pt idx="29">
                  <c:v>4.8936864000000009</c:v>
                </c:pt>
                <c:pt idx="30">
                  <c:v>4.8950004000000007</c:v>
                </c:pt>
                <c:pt idx="31">
                  <c:v>4.8964020000000001</c:v>
                </c:pt>
                <c:pt idx="32">
                  <c:v>4.8978912000000001</c:v>
                </c:pt>
                <c:pt idx="33">
                  <c:v>8.8417307999999988</c:v>
                </c:pt>
                <c:pt idx="34">
                  <c:v>13.2002688</c:v>
                </c:pt>
                <c:pt idx="35">
                  <c:v>21.903766799999996</c:v>
                </c:pt>
                <c:pt idx="36">
                  <c:v>28.412359199999997</c:v>
                </c:pt>
                <c:pt idx="37">
                  <c:v>32.777467199999997</c:v>
                </c:pt>
                <c:pt idx="38">
                  <c:v>37.747453199999995</c:v>
                </c:pt>
                <c:pt idx="39">
                  <c:v>42.054569999999998</c:v>
                </c:pt>
                <c:pt idx="40">
                  <c:v>43.552092000000002</c:v>
                </c:pt>
                <c:pt idx="41">
                  <c:v>46.455594000000005</c:v>
                </c:pt>
                <c:pt idx="42">
                  <c:v>50.458476000000005</c:v>
                </c:pt>
              </c:numCache>
            </c:numRef>
          </c:val>
        </c:ser>
        <c:ser>
          <c:idx val="9"/>
          <c:order val="9"/>
          <c:tx>
            <c:strRef>
              <c:f>RefCO2vsRE!$O$9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RefCO2vsRE!$O$10:$O$52</c:f>
              <c:numCache>
                <c:formatCode>_(* #,##0_);_(* \(#,##0\);_(* "-"??_);_(@_)</c:formatCode>
                <c:ptCount val="43"/>
                <c:pt idx="0">
                  <c:v>-0.59436599999999451</c:v>
                </c:pt>
                <c:pt idx="1">
                  <c:v>-0.57754679999999647</c:v>
                </c:pt>
                <c:pt idx="2">
                  <c:v>-0.54460919999999902</c:v>
                </c:pt>
                <c:pt idx="3">
                  <c:v>-0.58148879999999914</c:v>
                </c:pt>
                <c:pt idx="4">
                  <c:v>-0.56983799999999607</c:v>
                </c:pt>
                <c:pt idx="5">
                  <c:v>-0.60224999999999995</c:v>
                </c:pt>
                <c:pt idx="6">
                  <c:v>-1.2042372000000177</c:v>
                </c:pt>
                <c:pt idx="7">
                  <c:v>-1.2497016000000003</c:v>
                </c:pt>
                <c:pt idx="8">
                  <c:v>-1.0926347999999999</c:v>
                </c:pt>
                <c:pt idx="9">
                  <c:v>-1.0470828000000256</c:v>
                </c:pt>
                <c:pt idx="10">
                  <c:v>-0.9496716000000015</c:v>
                </c:pt>
                <c:pt idx="11">
                  <c:v>-1.4095716000000102</c:v>
                </c:pt>
                <c:pt idx="12">
                  <c:v>-1.826722799999974</c:v>
                </c:pt>
                <c:pt idx="13">
                  <c:v>-3.0479544000000023</c:v>
                </c:pt>
                <c:pt idx="14">
                  <c:v>-4.0928471999999889</c:v>
                </c:pt>
                <c:pt idx="15">
                  <c:v>-5.106904799999989</c:v>
                </c:pt>
                <c:pt idx="16">
                  <c:v>-5.2748339999999736</c:v>
                </c:pt>
                <c:pt idx="17">
                  <c:v>-5.4422375999999932</c:v>
                </c:pt>
                <c:pt idx="18">
                  <c:v>-5.5177487999999428</c:v>
                </c:pt>
                <c:pt idx="19">
                  <c:v>-5.5622496000000394</c:v>
                </c:pt>
                <c:pt idx="20">
                  <c:v>-5.4214763999999853</c:v>
                </c:pt>
                <c:pt idx="22">
                  <c:v>-0.59436599999999451</c:v>
                </c:pt>
                <c:pt idx="23">
                  <c:v>-0.57754679999999647</c:v>
                </c:pt>
                <c:pt idx="24">
                  <c:v>-0.54522239999999145</c:v>
                </c:pt>
                <c:pt idx="25">
                  <c:v>-0.58227719999999683</c:v>
                </c:pt>
                <c:pt idx="26">
                  <c:v>-0.57123960000000085</c:v>
                </c:pt>
                <c:pt idx="27">
                  <c:v>-0.6034764000000068</c:v>
                </c:pt>
                <c:pt idx="28">
                  <c:v>-1.1967912000000069</c:v>
                </c:pt>
                <c:pt idx="29">
                  <c:v>-1.3356372000000118</c:v>
                </c:pt>
                <c:pt idx="30">
                  <c:v>-1.1218055999999779</c:v>
                </c:pt>
                <c:pt idx="31">
                  <c:v>-1.0258836000000155</c:v>
                </c:pt>
                <c:pt idx="32">
                  <c:v>-0.87967919999998412</c:v>
                </c:pt>
                <c:pt idx="33">
                  <c:v>-1.0308767999999837</c:v>
                </c:pt>
                <c:pt idx="34">
                  <c:v>-1.3203071999999956</c:v>
                </c:pt>
                <c:pt idx="35">
                  <c:v>-1.8311027999999934</c:v>
                </c:pt>
                <c:pt idx="36">
                  <c:v>-2.136476400000014</c:v>
                </c:pt>
                <c:pt idx="37">
                  <c:v>-2.3544251999999832</c:v>
                </c:pt>
                <c:pt idx="38">
                  <c:v>-2.7415295999999798</c:v>
                </c:pt>
                <c:pt idx="39">
                  <c:v>-3.022638000000021</c:v>
                </c:pt>
                <c:pt idx="40">
                  <c:v>-3.3276611999999877</c:v>
                </c:pt>
                <c:pt idx="41">
                  <c:v>-3.4747415999999793</c:v>
                </c:pt>
                <c:pt idx="42">
                  <c:v>-4.2382632000000156</c:v>
                </c:pt>
              </c:numCache>
            </c:numRef>
          </c:val>
        </c:ser>
        <c:ser>
          <c:idx val="13"/>
          <c:order val="10"/>
          <c:tx>
            <c:strRef>
              <c:f>RefCO2vsRE!$Q$9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RefCO2vsRE!$Q$10:$Q$52</c:f>
              <c:numCache>
                <c:formatCode>_(* #,##0_);_(* \(#,##0\);_(* "-"??_);_(@_)</c:formatCode>
                <c:ptCount val="43"/>
                <c:pt idx="0">
                  <c:v>0.54495959999999999</c:v>
                </c:pt>
                <c:pt idx="1">
                  <c:v>1.0384980000000001</c:v>
                </c:pt>
                <c:pt idx="2">
                  <c:v>1.1613131999999999</c:v>
                </c:pt>
                <c:pt idx="3">
                  <c:v>1.3186428000000001</c:v>
                </c:pt>
                <c:pt idx="4">
                  <c:v>0.59918400000000005</c:v>
                </c:pt>
                <c:pt idx="5">
                  <c:v>0.61670400000000003</c:v>
                </c:pt>
                <c:pt idx="6">
                  <c:v>0.57220320000000002</c:v>
                </c:pt>
                <c:pt idx="7">
                  <c:v>0.57360480000000003</c:v>
                </c:pt>
                <c:pt idx="8">
                  <c:v>0.5753568</c:v>
                </c:pt>
                <c:pt idx="9">
                  <c:v>0.57719640000000005</c:v>
                </c:pt>
                <c:pt idx="10">
                  <c:v>0.56808599999999998</c:v>
                </c:pt>
                <c:pt idx="11">
                  <c:v>0.46051319999999996</c:v>
                </c:pt>
                <c:pt idx="12">
                  <c:v>0.34821000000000002</c:v>
                </c:pt>
                <c:pt idx="13">
                  <c:v>0.24063719999999997</c:v>
                </c:pt>
                <c:pt idx="14">
                  <c:v>0.24063719999999997</c:v>
                </c:pt>
                <c:pt idx="15">
                  <c:v>0.43502160000000001</c:v>
                </c:pt>
                <c:pt idx="16">
                  <c:v>0.43186800000000003</c:v>
                </c:pt>
                <c:pt idx="17">
                  <c:v>0.43116720000000003</c:v>
                </c:pt>
                <c:pt idx="18">
                  <c:v>0.43116720000000003</c:v>
                </c:pt>
                <c:pt idx="19">
                  <c:v>0.43116720000000003</c:v>
                </c:pt>
                <c:pt idx="20">
                  <c:v>0.26306279999999999</c:v>
                </c:pt>
                <c:pt idx="22">
                  <c:v>0.54495959999999999</c:v>
                </c:pt>
                <c:pt idx="23">
                  <c:v>1.0569816000000003</c:v>
                </c:pt>
                <c:pt idx="24">
                  <c:v>1.2288527999999999</c:v>
                </c:pt>
                <c:pt idx="25">
                  <c:v>1.2543443999999999</c:v>
                </c:pt>
                <c:pt idx="26">
                  <c:v>0.57491879999999995</c:v>
                </c:pt>
                <c:pt idx="27">
                  <c:v>0.59217600000000004</c:v>
                </c:pt>
                <c:pt idx="28">
                  <c:v>0.5454852</c:v>
                </c:pt>
                <c:pt idx="29">
                  <c:v>0.54741239999999991</c:v>
                </c:pt>
                <c:pt idx="30">
                  <c:v>0.54925200000000007</c:v>
                </c:pt>
                <c:pt idx="31">
                  <c:v>0.55109160000000001</c:v>
                </c:pt>
                <c:pt idx="32">
                  <c:v>0.54163079999999997</c:v>
                </c:pt>
                <c:pt idx="33">
                  <c:v>0.41101920000000003</c:v>
                </c:pt>
                <c:pt idx="34">
                  <c:v>0.2758524</c:v>
                </c:pt>
                <c:pt idx="35">
                  <c:v>0.25745639999999997</c:v>
                </c:pt>
                <c:pt idx="36">
                  <c:v>0.25745639999999997</c:v>
                </c:pt>
                <c:pt idx="37">
                  <c:v>0.25745639999999997</c:v>
                </c:pt>
                <c:pt idx="38">
                  <c:v>0.257106</c:v>
                </c:pt>
                <c:pt idx="39">
                  <c:v>0.25640520000000006</c:v>
                </c:pt>
                <c:pt idx="40">
                  <c:v>0.25640520000000006</c:v>
                </c:pt>
                <c:pt idx="41">
                  <c:v>0.26113560000000002</c:v>
                </c:pt>
                <c:pt idx="42">
                  <c:v>0.11370480000000001</c:v>
                </c:pt>
              </c:numCache>
            </c:numRef>
          </c:val>
        </c:ser>
        <c:ser>
          <c:idx val="14"/>
          <c:order val="11"/>
          <c:tx>
            <c:strRef>
              <c:f>RefCO2vsRE!$R$9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RefCO2vsRE!$R$10:$R$52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RefCO2vsRE!$S$9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RefCO2vsRE!$S$10:$S$52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0.15093480000000001</c:v>
                </c:pt>
                <c:pt idx="3">
                  <c:v>0.15557760000000001</c:v>
                </c:pt>
                <c:pt idx="4">
                  <c:v>0.73224840000000002</c:v>
                </c:pt>
                <c:pt idx="5">
                  <c:v>0.99277080000000018</c:v>
                </c:pt>
                <c:pt idx="6">
                  <c:v>1.3595520000000001</c:v>
                </c:pt>
                <c:pt idx="7">
                  <c:v>1.7561171999999998</c:v>
                </c:pt>
                <c:pt idx="8">
                  <c:v>2.8819524000000003</c:v>
                </c:pt>
                <c:pt idx="9">
                  <c:v>3.3532403999999998</c:v>
                </c:pt>
                <c:pt idx="10">
                  <c:v>3.7882619999999991</c:v>
                </c:pt>
                <c:pt idx="11">
                  <c:v>3.9898296000000002</c:v>
                </c:pt>
                <c:pt idx="12">
                  <c:v>4.2132972000000004</c:v>
                </c:pt>
                <c:pt idx="13">
                  <c:v>4.4439479999999998</c:v>
                </c:pt>
                <c:pt idx="14">
                  <c:v>4.7172600000000005</c:v>
                </c:pt>
                <c:pt idx="15">
                  <c:v>4.9711247999999992</c:v>
                </c:pt>
                <c:pt idx="16">
                  <c:v>5.205279599999999</c:v>
                </c:pt>
                <c:pt idx="17">
                  <c:v>5.4479316000000004</c:v>
                </c:pt>
                <c:pt idx="18">
                  <c:v>5.6859408</c:v>
                </c:pt>
                <c:pt idx="19">
                  <c:v>5.9688887999999993</c:v>
                </c:pt>
                <c:pt idx="20">
                  <c:v>6.1828079999999987</c:v>
                </c:pt>
                <c:pt idx="22">
                  <c:v>0</c:v>
                </c:pt>
                <c:pt idx="23">
                  <c:v>0</c:v>
                </c:pt>
                <c:pt idx="24">
                  <c:v>0.15093480000000001</c:v>
                </c:pt>
                <c:pt idx="25">
                  <c:v>0.15557760000000001</c:v>
                </c:pt>
                <c:pt idx="26">
                  <c:v>0.72629160000000015</c:v>
                </c:pt>
                <c:pt idx="27">
                  <c:v>0.97901760000000004</c:v>
                </c:pt>
                <c:pt idx="28">
                  <c:v>1.3605156</c:v>
                </c:pt>
                <c:pt idx="29">
                  <c:v>1.7574312000000001</c:v>
                </c:pt>
                <c:pt idx="30">
                  <c:v>2.8813391999999993</c:v>
                </c:pt>
                <c:pt idx="31">
                  <c:v>3.3528024000000003</c:v>
                </c:pt>
                <c:pt idx="32">
                  <c:v>3.7905395999999993</c:v>
                </c:pt>
                <c:pt idx="33">
                  <c:v>4.004721599999999</c:v>
                </c:pt>
                <c:pt idx="34">
                  <c:v>4.2675216000000002</c:v>
                </c:pt>
                <c:pt idx="35">
                  <c:v>4.4856456000000007</c:v>
                </c:pt>
                <c:pt idx="36">
                  <c:v>4.7003531999999995</c:v>
                </c:pt>
                <c:pt idx="37">
                  <c:v>4.8844007999999999</c:v>
                </c:pt>
                <c:pt idx="38">
                  <c:v>5.1223223999999998</c:v>
                </c:pt>
                <c:pt idx="39">
                  <c:v>5.3801291999999998</c:v>
                </c:pt>
                <c:pt idx="40">
                  <c:v>5.6621135999999996</c:v>
                </c:pt>
                <c:pt idx="41">
                  <c:v>5.933586</c:v>
                </c:pt>
                <c:pt idx="42">
                  <c:v>6.1977875999999998</c:v>
                </c:pt>
              </c:numCache>
            </c:numRef>
          </c:val>
        </c:ser>
        <c:ser>
          <c:idx val="16"/>
          <c:order val="13"/>
          <c:tx>
            <c:strRef>
              <c:f>RefCO2vsRE!$T$9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RefCO2vsRE!$A$10:$B$52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RefCO2vsRE!$T$10:$T$52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2.7068399999999996E-2</c:v>
                </c:pt>
                <c:pt idx="33">
                  <c:v>1.380576</c:v>
                </c:pt>
                <c:pt idx="34">
                  <c:v>2.3765880000000004</c:v>
                </c:pt>
                <c:pt idx="35">
                  <c:v>2.6195028000000002</c:v>
                </c:pt>
                <c:pt idx="36">
                  <c:v>2.8282536</c:v>
                </c:pt>
                <c:pt idx="37">
                  <c:v>8.5194504000000002</c:v>
                </c:pt>
                <c:pt idx="38">
                  <c:v>13.9239324</c:v>
                </c:pt>
                <c:pt idx="39">
                  <c:v>20.043055199999994</c:v>
                </c:pt>
                <c:pt idx="40">
                  <c:v>27.979089600000002</c:v>
                </c:pt>
                <c:pt idx="41">
                  <c:v>37.353866400000001</c:v>
                </c:pt>
                <c:pt idx="42">
                  <c:v>45.6824364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8845440"/>
        <c:axId val="78847360"/>
      </c:barChart>
      <c:catAx>
        <c:axId val="7884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847360"/>
        <c:crosses val="autoZero"/>
        <c:auto val="1"/>
        <c:lblAlgn val="ctr"/>
        <c:lblOffset val="100"/>
        <c:noMultiLvlLbl val="0"/>
      </c:catAx>
      <c:valAx>
        <c:axId val="7884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Elc Production (TWh)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884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RefCO2vsRE!$C$101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RefCO2vsRE!$C$102:$C$144</c:f>
              <c:numCache>
                <c:formatCode>0.0</c:formatCode>
                <c:ptCount val="43"/>
                <c:pt idx="0">
                  <c:v>0.38</c:v>
                </c:pt>
                <c:pt idx="1">
                  <c:v>0.67900000000000005</c:v>
                </c:pt>
                <c:pt idx="2">
                  <c:v>0.90300000000000002</c:v>
                </c:pt>
                <c:pt idx="3">
                  <c:v>0.92300000000000004</c:v>
                </c:pt>
                <c:pt idx="4">
                  <c:v>1.0720000000000001</c:v>
                </c:pt>
                <c:pt idx="5">
                  <c:v>2.2690000000000001</c:v>
                </c:pt>
                <c:pt idx="6">
                  <c:v>1.397</c:v>
                </c:pt>
                <c:pt idx="7">
                  <c:v>2.1890000000000001</c:v>
                </c:pt>
                <c:pt idx="8">
                  <c:v>0.94072999999999596</c:v>
                </c:pt>
                <c:pt idx="9">
                  <c:v>1.7748199999999996</c:v>
                </c:pt>
                <c:pt idx="10">
                  <c:v>1.0370800000000018</c:v>
                </c:pt>
                <c:pt idx="11">
                  <c:v>0.59148000000000323</c:v>
                </c:pt>
                <c:pt idx="12">
                  <c:v>0.49671999999999389</c:v>
                </c:pt>
                <c:pt idx="13">
                  <c:v>1.0326600000000035</c:v>
                </c:pt>
                <c:pt idx="14">
                  <c:v>1.0278099999999977</c:v>
                </c:pt>
                <c:pt idx="15">
                  <c:v>-1.9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-2.2800400000000081</c:v>
                </c:pt>
                <c:pt idx="22">
                  <c:v>0.38</c:v>
                </c:pt>
                <c:pt idx="23">
                  <c:v>0.67900000000000005</c:v>
                </c:pt>
                <c:pt idx="24">
                  <c:v>0.90300000000000002</c:v>
                </c:pt>
                <c:pt idx="25">
                  <c:v>0.92300000000000004</c:v>
                </c:pt>
                <c:pt idx="26">
                  <c:v>1.0720000000000001</c:v>
                </c:pt>
                <c:pt idx="27">
                  <c:v>2.2690000000000001</c:v>
                </c:pt>
                <c:pt idx="28">
                  <c:v>1.41804</c:v>
                </c:pt>
                <c:pt idx="29">
                  <c:v>2.1890000000000001</c:v>
                </c:pt>
                <c:pt idx="30">
                  <c:v>0.98189000000000004</c:v>
                </c:pt>
                <c:pt idx="31">
                  <c:v>1.7748299999999999</c:v>
                </c:pt>
                <c:pt idx="32">
                  <c:v>0.95705000000000007</c:v>
                </c:pt>
                <c:pt idx="33">
                  <c:v>0</c:v>
                </c:pt>
                <c:pt idx="34">
                  <c:v>1.8079999999999999E-2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RefCO2vsRE!$D$101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RefCO2vsRE!$D$102:$D$144</c:f>
              <c:numCache>
                <c:formatCode>0.0</c:formatCode>
                <c:ptCount val="43"/>
                <c:pt idx="0">
                  <c:v>0.28799999999999998</c:v>
                </c:pt>
                <c:pt idx="1">
                  <c:v>0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-0.191</c:v>
                </c:pt>
                <c:pt idx="16">
                  <c:v>-0.34200000000000003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0.28799999999999998</c:v>
                </c:pt>
                <c:pt idx="23">
                  <c:v>0</c:v>
                </c:pt>
                <c:pt idx="24">
                  <c:v>0.06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RefCO2vsRE!$E$101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RefCO2vsRE!$E$102:$E$144</c:f>
              <c:numCache>
                <c:formatCode>0.0</c:formatCode>
                <c:ptCount val="43"/>
                <c:pt idx="0">
                  <c:v>0.27700000000000002</c:v>
                </c:pt>
                <c:pt idx="1">
                  <c:v>1.7999999999999999E-2</c:v>
                </c:pt>
                <c:pt idx="2">
                  <c:v>0.127</c:v>
                </c:pt>
                <c:pt idx="3">
                  <c:v>0.02</c:v>
                </c:pt>
                <c:pt idx="4">
                  <c:v>2.1174500000000003</c:v>
                </c:pt>
                <c:pt idx="5">
                  <c:v>2.3769999999999982E-2</c:v>
                </c:pt>
                <c:pt idx="6">
                  <c:v>2.1349999999999911E-2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0.86295000000000033</c:v>
                </c:pt>
                <c:pt idx="12">
                  <c:v>1.1185299999999998</c:v>
                </c:pt>
                <c:pt idx="13">
                  <c:v>1.2124099999999998</c:v>
                </c:pt>
                <c:pt idx="14">
                  <c:v>1.1088999999999996</c:v>
                </c:pt>
                <c:pt idx="15">
                  <c:v>0.78902000000000139</c:v>
                </c:pt>
                <c:pt idx="16">
                  <c:v>0.85551999999999861</c:v>
                </c:pt>
                <c:pt idx="17">
                  <c:v>0.3732999999999993</c:v>
                </c:pt>
                <c:pt idx="18">
                  <c:v>0.7174599999999991</c:v>
                </c:pt>
                <c:pt idx="19">
                  <c:v>1.1022000000000007</c:v>
                </c:pt>
                <c:pt idx="20">
                  <c:v>1</c:v>
                </c:pt>
                <c:pt idx="22">
                  <c:v>0.27700000000000002</c:v>
                </c:pt>
                <c:pt idx="23">
                  <c:v>1.7999999999999999E-2</c:v>
                </c:pt>
                <c:pt idx="24">
                  <c:v>0.22700000000000001</c:v>
                </c:pt>
                <c:pt idx="25">
                  <c:v>0.02</c:v>
                </c:pt>
                <c:pt idx="26">
                  <c:v>2.1110499999999996</c:v>
                </c:pt>
                <c:pt idx="27">
                  <c:v>2.3769999999999999E-2</c:v>
                </c:pt>
                <c:pt idx="28">
                  <c:v>5.4900000000000001E-3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1.1499999999999999</c:v>
                </c:pt>
                <c:pt idx="38">
                  <c:v>1</c:v>
                </c:pt>
                <c:pt idx="39">
                  <c:v>0.37051000000000001</c:v>
                </c:pt>
                <c:pt idx="40">
                  <c:v>0.14174</c:v>
                </c:pt>
                <c:pt idx="41">
                  <c:v>1</c:v>
                </c:pt>
                <c:pt idx="42">
                  <c:v>1.01166</c:v>
                </c:pt>
              </c:numCache>
            </c:numRef>
          </c:val>
        </c:ser>
        <c:ser>
          <c:idx val="3"/>
          <c:order val="3"/>
          <c:tx>
            <c:strRef>
              <c:f>RefCO2vsRE!$F$101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RefCO2vsRE!$F$102:$F$144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3.6890000000000103E-2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1.5999999999999999</c:v>
                </c:pt>
                <c:pt idx="16">
                  <c:v>1.6000000000000005</c:v>
                </c:pt>
                <c:pt idx="17">
                  <c:v>1.6</c:v>
                </c:pt>
                <c:pt idx="18">
                  <c:v>1.5999999999999992</c:v>
                </c:pt>
                <c:pt idx="19">
                  <c:v>1.6</c:v>
                </c:pt>
                <c:pt idx="20">
                  <c:v>1.5225200000000005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4.0619999999999996E-2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0.50195000000000001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RefCO2vsRE!$G$101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RefCO2vsRE!$G$102:$G$144</c:f>
              <c:numCache>
                <c:formatCode>0.0</c:formatCode>
                <c:ptCount val="43"/>
                <c:pt idx="0">
                  <c:v>0.432</c:v>
                </c:pt>
                <c:pt idx="1">
                  <c:v>0.55100000000000005</c:v>
                </c:pt>
                <c:pt idx="2">
                  <c:v>0.41899999999999998</c:v>
                </c:pt>
                <c:pt idx="3">
                  <c:v>0.36</c:v>
                </c:pt>
                <c:pt idx="4">
                  <c:v>1.9282800000000007</c:v>
                </c:pt>
                <c:pt idx="5">
                  <c:v>0.2071299999999992</c:v>
                </c:pt>
                <c:pt idx="6">
                  <c:v>1.5783399999999983</c:v>
                </c:pt>
                <c:pt idx="7">
                  <c:v>1.1990299999999989</c:v>
                </c:pt>
                <c:pt idx="8">
                  <c:v>2.1834000000000016</c:v>
                </c:pt>
                <c:pt idx="9">
                  <c:v>1.201260000000002</c:v>
                </c:pt>
                <c:pt idx="10">
                  <c:v>1.8776599999999999</c:v>
                </c:pt>
                <c:pt idx="11">
                  <c:v>1.3698999999999979</c:v>
                </c:pt>
                <c:pt idx="12">
                  <c:v>1.55</c:v>
                </c:pt>
                <c:pt idx="13">
                  <c:v>2.1225000000000001</c:v>
                </c:pt>
                <c:pt idx="14">
                  <c:v>1.4265000000000001</c:v>
                </c:pt>
                <c:pt idx="15">
                  <c:v>2.0756000000000023</c:v>
                </c:pt>
                <c:pt idx="16">
                  <c:v>0.9</c:v>
                </c:pt>
                <c:pt idx="17">
                  <c:v>0.9</c:v>
                </c:pt>
                <c:pt idx="18">
                  <c:v>0.89999999999999636</c:v>
                </c:pt>
                <c:pt idx="19">
                  <c:v>0.9</c:v>
                </c:pt>
                <c:pt idx="20">
                  <c:v>0.9</c:v>
                </c:pt>
                <c:pt idx="22">
                  <c:v>0.432</c:v>
                </c:pt>
                <c:pt idx="23">
                  <c:v>0.55100000000000005</c:v>
                </c:pt>
                <c:pt idx="24">
                  <c:v>0.41899999999999998</c:v>
                </c:pt>
                <c:pt idx="25">
                  <c:v>0.36</c:v>
                </c:pt>
                <c:pt idx="26">
                  <c:v>1.92828</c:v>
                </c:pt>
                <c:pt idx="27">
                  <c:v>0.20713000000000001</c:v>
                </c:pt>
                <c:pt idx="28">
                  <c:v>1.5703099999999999</c:v>
                </c:pt>
                <c:pt idx="29">
                  <c:v>1.20706</c:v>
                </c:pt>
                <c:pt idx="30">
                  <c:v>2.1834000000000002</c:v>
                </c:pt>
                <c:pt idx="31">
                  <c:v>1.20126</c:v>
                </c:pt>
                <c:pt idx="32">
                  <c:v>1.8954199999999999</c:v>
                </c:pt>
                <c:pt idx="33">
                  <c:v>1.6021399999999999</c:v>
                </c:pt>
                <c:pt idx="34">
                  <c:v>1.851</c:v>
                </c:pt>
                <c:pt idx="35">
                  <c:v>1.5714999999999999</c:v>
                </c:pt>
                <c:pt idx="36">
                  <c:v>1.1715</c:v>
                </c:pt>
                <c:pt idx="37">
                  <c:v>0.9</c:v>
                </c:pt>
                <c:pt idx="38">
                  <c:v>0.93067</c:v>
                </c:pt>
                <c:pt idx="39">
                  <c:v>1</c:v>
                </c:pt>
                <c:pt idx="40">
                  <c:v>1.1499999999999999</c:v>
                </c:pt>
                <c:pt idx="41">
                  <c:v>1.07555</c:v>
                </c:pt>
                <c:pt idx="42">
                  <c:v>1.2089400000000001</c:v>
                </c:pt>
              </c:numCache>
            </c:numRef>
          </c:val>
        </c:ser>
        <c:ser>
          <c:idx val="5"/>
          <c:order val="5"/>
          <c:tx>
            <c:strRef>
              <c:f>RefCO2vsRE!$H$101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RefCO2vsRE!$H$102:$H$144</c:f>
              <c:numCache>
                <c:formatCode>0.0</c:formatCode>
                <c:ptCount val="43"/>
                <c:pt idx="0">
                  <c:v>0.36241999999999996</c:v>
                </c:pt>
                <c:pt idx="1">
                  <c:v>0.25900000000000001</c:v>
                </c:pt>
                <c:pt idx="2">
                  <c:v>8.4199999999999928E-2</c:v>
                </c:pt>
                <c:pt idx="3">
                  <c:v>9.5600000000000598E-3</c:v>
                </c:pt>
                <c:pt idx="4">
                  <c:v>0</c:v>
                </c:pt>
                <c:pt idx="5">
                  <c:v>8.5000000000002272E-4</c:v>
                </c:pt>
                <c:pt idx="6">
                  <c:v>5.4900000000000088E-3</c:v>
                </c:pt>
                <c:pt idx="7">
                  <c:v>7.2999999999999541E-3</c:v>
                </c:pt>
                <c:pt idx="8">
                  <c:v>0.10431000000000006</c:v>
                </c:pt>
                <c:pt idx="9">
                  <c:v>5.5330000000000039E-2</c:v>
                </c:pt>
                <c:pt idx="10">
                  <c:v>2.0499999999999546E-3</c:v>
                </c:pt>
                <c:pt idx="11">
                  <c:v>0.28604999999999997</c:v>
                </c:pt>
                <c:pt idx="12">
                  <c:v>0.1774100000000001</c:v>
                </c:pt>
                <c:pt idx="13">
                  <c:v>0.65391999999999983</c:v>
                </c:pt>
                <c:pt idx="14">
                  <c:v>0.59016000000000035</c:v>
                </c:pt>
                <c:pt idx="15">
                  <c:v>9.279999999999973E-2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0.36241999999999996</c:v>
                </c:pt>
                <c:pt idx="23">
                  <c:v>0.25900000000000001</c:v>
                </c:pt>
                <c:pt idx="24">
                  <c:v>8.4199999999999997E-2</c:v>
                </c:pt>
                <c:pt idx="25">
                  <c:v>9.5600000000000008E-3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7.3000000000000001E-3</c:v>
                </c:pt>
                <c:pt idx="30">
                  <c:v>4.3099999999999996E-3</c:v>
                </c:pt>
                <c:pt idx="31">
                  <c:v>5.5329999999999997E-2</c:v>
                </c:pt>
                <c:pt idx="32">
                  <c:v>2.0400000000000001E-3</c:v>
                </c:pt>
                <c:pt idx="33">
                  <c:v>0.28734000000000004</c:v>
                </c:pt>
                <c:pt idx="34">
                  <c:v>0.25468999999999997</c:v>
                </c:pt>
                <c:pt idx="35">
                  <c:v>0.34811999999999999</c:v>
                </c:pt>
                <c:pt idx="36">
                  <c:v>0</c:v>
                </c:pt>
                <c:pt idx="37">
                  <c:v>0</c:v>
                </c:pt>
                <c:pt idx="38">
                  <c:v>0.22978000000000001</c:v>
                </c:pt>
                <c:pt idx="39">
                  <c:v>1.7729999999999999E-2</c:v>
                </c:pt>
                <c:pt idx="40">
                  <c:v>0.14094999999999999</c:v>
                </c:pt>
                <c:pt idx="41">
                  <c:v>0.16365000000000002</c:v>
                </c:pt>
                <c:pt idx="42">
                  <c:v>9.987E-2</c:v>
                </c:pt>
              </c:numCache>
            </c:numRef>
          </c:val>
        </c:ser>
        <c:ser>
          <c:idx val="6"/>
          <c:order val="6"/>
          <c:tx>
            <c:strRef>
              <c:f>RefCO2vsRE!$I$101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RefCO2vsRE!$I$102:$I$144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0.43198999999999999</c:v>
                </c:pt>
                <c:pt idx="4">
                  <c:v>0.33100000000000002</c:v>
                </c:pt>
                <c:pt idx="5">
                  <c:v>0.41699999999999998</c:v>
                </c:pt>
                <c:pt idx="6">
                  <c:v>0.40100000000000002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0.45637</c:v>
                </c:pt>
                <c:pt idx="26">
                  <c:v>0.33100000000000002</c:v>
                </c:pt>
                <c:pt idx="27">
                  <c:v>0.41699999999999998</c:v>
                </c:pt>
                <c:pt idx="28">
                  <c:v>0.40100000000000002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4.0245800000000003</c:v>
                </c:pt>
                <c:pt idx="36">
                  <c:v>4.0368200000000005</c:v>
                </c:pt>
                <c:pt idx="37">
                  <c:v>4.3562599999999998</c:v>
                </c:pt>
                <c:pt idx="38">
                  <c:v>1.7098</c:v>
                </c:pt>
                <c:pt idx="39">
                  <c:v>0.8881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8"/>
          <c:order val="7"/>
          <c:tx>
            <c:strRef>
              <c:f>RefCO2vsRE!$J$101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RefCO2vsRE!$J$102:$J$144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0.05</c:v>
                </c:pt>
                <c:pt idx="27">
                  <c:v>0.1</c:v>
                </c:pt>
                <c:pt idx="28">
                  <c:v>0.05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7"/>
          <c:order val="8"/>
          <c:tx>
            <c:strRef>
              <c:f>RefCO2vsRE!$K$101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RefCO2vsRE!$K$102:$K$144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0.63400000000000001</c:v>
                </c:pt>
                <c:pt idx="4">
                  <c:v>0.60199999999999998</c:v>
                </c:pt>
                <c:pt idx="5">
                  <c:v>0.65300000000000002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1.0043299999999999</c:v>
                </c:pt>
                <c:pt idx="13">
                  <c:v>1.5</c:v>
                </c:pt>
                <c:pt idx="14">
                  <c:v>1.5023000000000002</c:v>
                </c:pt>
                <c:pt idx="15">
                  <c:v>1.6856400000000002</c:v>
                </c:pt>
                <c:pt idx="16">
                  <c:v>0.21117000000000008</c:v>
                </c:pt>
                <c:pt idx="17">
                  <c:v>0.19146000000000005</c:v>
                </c:pt>
                <c:pt idx="18">
                  <c:v>0.18467999999999937</c:v>
                </c:pt>
                <c:pt idx="19">
                  <c:v>0.18645999999999913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0.63400000000000001</c:v>
                </c:pt>
                <c:pt idx="26">
                  <c:v>0.60199999999999998</c:v>
                </c:pt>
                <c:pt idx="27">
                  <c:v>0.65300000000000002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1.5</c:v>
                </c:pt>
                <c:pt idx="34">
                  <c:v>1.6578400000000002</c:v>
                </c:pt>
                <c:pt idx="35">
                  <c:v>3.3111099999999998</c:v>
                </c:pt>
                <c:pt idx="36">
                  <c:v>2.4759199999999999</c:v>
                </c:pt>
                <c:pt idx="37">
                  <c:v>1.6602600000000001</c:v>
                </c:pt>
                <c:pt idx="38">
                  <c:v>1.8903799999999999</c:v>
                </c:pt>
                <c:pt idx="39">
                  <c:v>1.6381599999999998</c:v>
                </c:pt>
                <c:pt idx="40">
                  <c:v>0.56892000000000009</c:v>
                </c:pt>
                <c:pt idx="41">
                  <c:v>1.1039500000000002</c:v>
                </c:pt>
                <c:pt idx="42">
                  <c:v>1.5221699999999998</c:v>
                </c:pt>
              </c:numCache>
            </c:numRef>
          </c:val>
        </c:ser>
        <c:ser>
          <c:idx val="9"/>
          <c:order val="9"/>
          <c:tx>
            <c:strRef>
              <c:f>RefCO2vsRE!$O$101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RefCO2vsRE!$O$102:$O$144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RefCO2vsRE!$Q$101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RefCO2vsRE!$Q$102:$Q$144</c:f>
              <c:numCache>
                <c:formatCode>0.0</c:formatCode>
                <c:ptCount val="43"/>
                <c:pt idx="0">
                  <c:v>0</c:v>
                </c:pt>
                <c:pt idx="1">
                  <c:v>0.25531000000000004</c:v>
                </c:pt>
                <c:pt idx="2">
                  <c:v>0.16063</c:v>
                </c:pt>
                <c:pt idx="3">
                  <c:v>0.15776999999999999</c:v>
                </c:pt>
                <c:pt idx="4">
                  <c:v>3.6299999999999956E-3</c:v>
                </c:pt>
                <c:pt idx="5">
                  <c:v>1.6100000000000135E-3</c:v>
                </c:pt>
                <c:pt idx="6">
                  <c:v>4.0699999999999365E-3</c:v>
                </c:pt>
                <c:pt idx="7">
                  <c:v>9.300000000000637E-4</c:v>
                </c:pt>
                <c:pt idx="8">
                  <c:v>0</c:v>
                </c:pt>
                <c:pt idx="9">
                  <c:v>-1.4009999999999991E-2</c:v>
                </c:pt>
                <c:pt idx="10">
                  <c:v>-0.14354000000000008</c:v>
                </c:pt>
                <c:pt idx="11">
                  <c:v>-0.14517000000000008</c:v>
                </c:pt>
                <c:pt idx="12">
                  <c:v>-0.13897999999999991</c:v>
                </c:pt>
                <c:pt idx="13">
                  <c:v>0</c:v>
                </c:pt>
                <c:pt idx="14">
                  <c:v>0</c:v>
                </c:pt>
                <c:pt idx="15">
                  <c:v>0.24708000000000005</c:v>
                </c:pt>
                <c:pt idx="16">
                  <c:v>-9.300000000000637E-4</c:v>
                </c:pt>
                <c:pt idx="17">
                  <c:v>0</c:v>
                </c:pt>
                <c:pt idx="18">
                  <c:v>0</c:v>
                </c:pt>
                <c:pt idx="19">
                  <c:v>-0.37083000000000005</c:v>
                </c:pt>
                <c:pt idx="20">
                  <c:v>-0.11177999999999992</c:v>
                </c:pt>
                <c:pt idx="22">
                  <c:v>0.38486000000000004</c:v>
                </c:pt>
                <c:pt idx="23">
                  <c:v>0.28281000000000001</c:v>
                </c:pt>
                <c:pt idx="24">
                  <c:v>0.23581000000000002</c:v>
                </c:pt>
                <c:pt idx="25">
                  <c:v>4.5190000000000001E-2</c:v>
                </c:pt>
                <c:pt idx="26">
                  <c:v>1.1999999999999999E-4</c:v>
                </c:pt>
                <c:pt idx="27">
                  <c:v>2.3999999999999998E-3</c:v>
                </c:pt>
                <c:pt idx="28">
                  <c:v>4.6000000000000001E-4</c:v>
                </c:pt>
                <c:pt idx="29">
                  <c:v>9.3000000000000005E-4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6.4099999999999999E-3</c:v>
                </c:pt>
                <c:pt idx="42">
                  <c:v>2.648E-2</c:v>
                </c:pt>
              </c:numCache>
            </c:numRef>
          </c:val>
        </c:ser>
        <c:ser>
          <c:idx val="14"/>
          <c:order val="11"/>
          <c:tx>
            <c:strRef>
              <c:f>RefCO2vsRE!$R$101</c:f>
              <c:strCache>
                <c:ptCount val="1"/>
                <c:pt idx="0">
                  <c:v>Dist. Biomass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RefCO2vsRE!$R$102:$R$144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5"/>
          <c:order val="12"/>
          <c:tx>
            <c:strRef>
              <c:f>RefCO2vsRE!$S$101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RefCO2vsRE!$S$102:$S$144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3.6670000000000001E-2</c:v>
                </c:pt>
                <c:pt idx="3">
                  <c:v>0</c:v>
                </c:pt>
                <c:pt idx="4">
                  <c:v>0.13844000000000001</c:v>
                </c:pt>
                <c:pt idx="5">
                  <c:v>8.5940000000000003E-2</c:v>
                </c:pt>
                <c:pt idx="6">
                  <c:v>7.980999999999995E-2</c:v>
                </c:pt>
                <c:pt idx="7">
                  <c:v>8.8190000000000004E-2</c:v>
                </c:pt>
                <c:pt idx="8">
                  <c:v>0.27826999999999996</c:v>
                </c:pt>
                <c:pt idx="9">
                  <c:v>0.1440200000000002</c:v>
                </c:pt>
                <c:pt idx="10">
                  <c:v>0.1223599999999999</c:v>
                </c:pt>
                <c:pt idx="11">
                  <c:v>5.349000000000001E-2</c:v>
                </c:pt>
                <c:pt idx="12">
                  <c:v>6.0929999999999838E-2</c:v>
                </c:pt>
                <c:pt idx="13">
                  <c:v>6.7180000000000059E-2</c:v>
                </c:pt>
                <c:pt idx="14">
                  <c:v>9.847000000000003E-2</c:v>
                </c:pt>
                <c:pt idx="15">
                  <c:v>8.1610000000000127E-2</c:v>
                </c:pt>
                <c:pt idx="16">
                  <c:v>6.4950000000000049E-2</c:v>
                </c:pt>
                <c:pt idx="17">
                  <c:v>6.6009999999999985E-2</c:v>
                </c:pt>
                <c:pt idx="18">
                  <c:v>5.4749999999999771E-2</c:v>
                </c:pt>
                <c:pt idx="19">
                  <c:v>8.03900000000001E-2</c:v>
                </c:pt>
                <c:pt idx="20">
                  <c:v>2.5309999999999947E-2</c:v>
                </c:pt>
                <c:pt idx="22">
                  <c:v>0</c:v>
                </c:pt>
                <c:pt idx="23">
                  <c:v>0</c:v>
                </c:pt>
                <c:pt idx="24">
                  <c:v>3.6670000000000001E-2</c:v>
                </c:pt>
                <c:pt idx="25">
                  <c:v>0</c:v>
                </c:pt>
                <c:pt idx="26">
                  <c:v>0.13770999999999997</c:v>
                </c:pt>
                <c:pt idx="27">
                  <c:v>8.3510000000000001E-2</c:v>
                </c:pt>
                <c:pt idx="28">
                  <c:v>8.3030000000000007E-2</c:v>
                </c:pt>
                <c:pt idx="29">
                  <c:v>8.8200000000000014E-2</c:v>
                </c:pt>
                <c:pt idx="30">
                  <c:v>0.27743000000000001</c:v>
                </c:pt>
                <c:pt idx="31">
                  <c:v>0.14401999999999998</c:v>
                </c:pt>
                <c:pt idx="32">
                  <c:v>0.12365999999999999</c:v>
                </c:pt>
                <c:pt idx="33">
                  <c:v>5.9209999999999999E-2</c:v>
                </c:pt>
                <c:pt idx="34">
                  <c:v>9.0980000000000005E-2</c:v>
                </c:pt>
                <c:pt idx="35">
                  <c:v>6.1779999999999995E-2</c:v>
                </c:pt>
                <c:pt idx="36">
                  <c:v>5.5430000000000007E-2</c:v>
                </c:pt>
                <c:pt idx="37">
                  <c:v>3.0870000000000002E-2</c:v>
                </c:pt>
                <c:pt idx="38">
                  <c:v>6.9130000000000011E-2</c:v>
                </c:pt>
                <c:pt idx="39">
                  <c:v>8.115E-2</c:v>
                </c:pt>
                <c:pt idx="40">
                  <c:v>9.7670000000000007E-2</c:v>
                </c:pt>
                <c:pt idx="41">
                  <c:v>7.4210000000000012E-2</c:v>
                </c:pt>
                <c:pt idx="42">
                  <c:v>6.8970000000000004E-2</c:v>
                </c:pt>
              </c:numCache>
            </c:numRef>
          </c:val>
        </c:ser>
        <c:ser>
          <c:idx val="16"/>
          <c:order val="13"/>
          <c:tx>
            <c:strRef>
              <c:f>RefCO2vsRE!$T$101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RefCO2vsRE!$A$102:$B$144</c:f>
              <c:multiLvlStrCache>
                <c:ptCount val="4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4">
                    <c:v>2024</c:v>
                  </c:pt>
                  <c:pt idx="15">
                    <c:v>2025</c:v>
                  </c:pt>
                  <c:pt idx="16">
                    <c:v>2026</c:v>
                  </c:pt>
                  <c:pt idx="17">
                    <c:v>2027</c:v>
                  </c:pt>
                  <c:pt idx="18">
                    <c:v>2028</c:v>
                  </c:pt>
                  <c:pt idx="19">
                    <c:v>2029</c:v>
                  </c:pt>
                  <c:pt idx="20">
                    <c:v>2030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2021</c:v>
                  </c:pt>
                  <c:pt idx="34">
                    <c:v>2022</c:v>
                  </c:pt>
                  <c:pt idx="35">
                    <c:v>2023</c:v>
                  </c:pt>
                  <c:pt idx="36">
                    <c:v>2024</c:v>
                  </c:pt>
                  <c:pt idx="37">
                    <c:v>2025</c:v>
                  </c:pt>
                  <c:pt idx="38">
                    <c:v>2026</c:v>
                  </c:pt>
                  <c:pt idx="39">
                    <c:v>2027</c:v>
                  </c:pt>
                  <c:pt idx="40">
                    <c:v>2028</c:v>
                  </c:pt>
                  <c:pt idx="41">
                    <c:v>2029</c:v>
                  </c:pt>
                  <c:pt idx="42">
                    <c:v>2030</c:v>
                  </c:pt>
                </c:lvl>
                <c:lvl>
                  <c:pt idx="0">
                    <c:v>Reference</c:v>
                  </c:pt>
                  <c:pt idx="22">
                    <c:v>Renewable</c:v>
                  </c:pt>
                </c:lvl>
              </c:multiLvlStrCache>
            </c:multiLvlStrRef>
          </c:cat>
          <c:val>
            <c:numRef>
              <c:f>RefCO2vsRE!$T$102:$T$144</c:f>
              <c:numCache>
                <c:formatCode>0.0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1.3789999999999998E-2</c:v>
                </c:pt>
                <c:pt idx="33">
                  <c:v>0.6885</c:v>
                </c:pt>
                <c:pt idx="34">
                  <c:v>0.50667000000000006</c:v>
                </c:pt>
                <c:pt idx="35">
                  <c:v>0.12357</c:v>
                </c:pt>
                <c:pt idx="36">
                  <c:v>0.10619999999999999</c:v>
                </c:pt>
                <c:pt idx="37">
                  <c:v>2.88964</c:v>
                </c:pt>
                <c:pt idx="38">
                  <c:v>2.74925</c:v>
                </c:pt>
                <c:pt idx="39">
                  <c:v>3.1128100000000001</c:v>
                </c:pt>
                <c:pt idx="40">
                  <c:v>3.9824999999999999</c:v>
                </c:pt>
                <c:pt idx="41">
                  <c:v>4.6964699999999997</c:v>
                </c:pt>
                <c:pt idx="42">
                  <c:v>4.19191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0478976"/>
        <c:axId val="80481280"/>
      </c:barChart>
      <c:catAx>
        <c:axId val="804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81280"/>
        <c:crosses val="autoZero"/>
        <c:auto val="1"/>
        <c:lblAlgn val="ctr"/>
        <c:lblOffset val="100"/>
        <c:noMultiLvlLbl val="0"/>
      </c:catAx>
      <c:valAx>
        <c:axId val="80481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New Capacity (GW)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047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Generation by Country in 2030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RefCO2vsRE!$C$231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RefCO2vsRE!$C$232:$C$258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13.923494399999999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282.66277439999999</c:v>
                </c:pt>
                <c:pt idx="8">
                  <c:v>4.8211535999999997</c:v>
                </c:pt>
                <c:pt idx="9">
                  <c:v>1.5413219999999999</c:v>
                </c:pt>
                <c:pt idx="10">
                  <c:v>2.3119392000000003</c:v>
                </c:pt>
                <c:pt idx="11">
                  <c:v>20.3453628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5.7799356</c:v>
                </c:pt>
                <c:pt idx="20">
                  <c:v>2.9578139999999999</c:v>
                </c:pt>
                <c:pt idx="21">
                  <c:v>282.67013279999998</c:v>
                </c:pt>
                <c:pt idx="22">
                  <c:v>0.13928399999999999</c:v>
                </c:pt>
                <c:pt idx="23">
                  <c:v>0.1154568</c:v>
                </c:pt>
                <c:pt idx="24">
                  <c:v>0</c:v>
                </c:pt>
                <c:pt idx="25">
                  <c:v>10.480989600000001</c:v>
                </c:pt>
              </c:numCache>
            </c:numRef>
          </c:val>
        </c:ser>
        <c:ser>
          <c:idx val="1"/>
          <c:order val="1"/>
          <c:tx>
            <c:strRef>
              <c:f>RefCO2vsRE!$D$231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RefCO2vsRE!$D$232:$D$258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RefCO2vsRE!$E$231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RefCO2vsRE!$E$232:$E$258</c:f>
              <c:numCache>
                <c:formatCode>_(* #,##0.00_);_(* \(#,##0.00\);_(* "-"??_);_(@_)</c:formatCode>
                <c:ptCount val="27"/>
                <c:pt idx="0">
                  <c:v>5.1958187999999996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6.3795576000000001</c:v>
                </c:pt>
                <c:pt idx="7">
                  <c:v>0.59690639999999995</c:v>
                </c:pt>
                <c:pt idx="8">
                  <c:v>8.7600000000000002E-5</c:v>
                </c:pt>
                <c:pt idx="9">
                  <c:v>11.571959999999999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1.5252036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3.0115127999999993</c:v>
                </c:pt>
                <c:pt idx="20">
                  <c:v>0.1456788</c:v>
                </c:pt>
                <c:pt idx="21">
                  <c:v>0.57509400000000011</c:v>
                </c:pt>
                <c:pt idx="22">
                  <c:v>1.752E-4</c:v>
                </c:pt>
                <c:pt idx="23">
                  <c:v>1.2326196</c:v>
                </c:pt>
                <c:pt idx="24">
                  <c:v>6.1320000000000005E-4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RefCO2vsRE!$F$231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RefCO2vsRE!$F$232:$F$258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83.688484799999998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16.521360000000001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RefCO2vsRE!$G$231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RefCO2vsRE!$G$232:$G$258</c:f>
              <c:numCache>
                <c:formatCode>_(* #,##0.00_);_(* \(#,##0.00\);_(* "-"??_);_(@_)</c:formatCode>
                <c:ptCount val="27"/>
                <c:pt idx="0">
                  <c:v>6.6131868000000003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1.1135712</c:v>
                </c:pt>
                <c:pt idx="8">
                  <c:v>0.1341156</c:v>
                </c:pt>
                <c:pt idx="9">
                  <c:v>4.6964987999999996</c:v>
                </c:pt>
                <c:pt idx="10">
                  <c:v>24.810860400000003</c:v>
                </c:pt>
                <c:pt idx="11">
                  <c:v>4.0627127999999999</c:v>
                </c:pt>
                <c:pt idx="14">
                  <c:v>4.9887323999999991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1.2042372000000001</c:v>
                </c:pt>
                <c:pt idx="22">
                  <c:v>0.1341156</c:v>
                </c:pt>
                <c:pt idx="23">
                  <c:v>5.4883151999999997</c:v>
                </c:pt>
                <c:pt idx="24">
                  <c:v>22.765225200000003</c:v>
                </c:pt>
                <c:pt idx="25">
                  <c:v>5.6354831999999995</c:v>
                </c:pt>
              </c:numCache>
            </c:numRef>
          </c:val>
        </c:ser>
        <c:ser>
          <c:idx val="5"/>
          <c:order val="5"/>
          <c:tx>
            <c:strRef>
              <c:f>RefCO2vsRE!$H$231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RefCO2vsRE!$H$232:$H$258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4.3799999999999999E-2</c:v>
                </c:pt>
                <c:pt idx="2">
                  <c:v>0</c:v>
                </c:pt>
                <c:pt idx="3">
                  <c:v>3.6791999999999997E-3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1.2263999999999999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0.41312159999999992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0.66567239999999994</c:v>
                </c:pt>
              </c:numCache>
            </c:numRef>
          </c:val>
        </c:ser>
        <c:ser>
          <c:idx val="6"/>
          <c:order val="6"/>
          <c:tx>
            <c:strRef>
              <c:f>RefCO2vsRE!$I$231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RefCO2vsRE!$I$232:$I$258</c:f>
              <c:numCache>
                <c:formatCode>_(* #,##0.00_);_(* \(#,##0.00\);_(* "-"??_);_(@_)</c:formatCode>
                <c:ptCount val="27"/>
                <c:pt idx="0">
                  <c:v>0.28908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3.1740983999999997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0.34251600000000004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30.375650399999998</c:v>
                </c:pt>
                <c:pt idx="22">
                  <c:v>0</c:v>
                </c:pt>
                <c:pt idx="23">
                  <c:v>5.6908463999999999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RefCO2vsRE!$J$231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RefCO2vsRE!$J$232:$J$258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RefCO2vsRE!$K$231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RefCO2vsRE!$K$232:$K$258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0.3520644</c:v>
                </c:pt>
                <c:pt idx="2">
                  <c:v>0</c:v>
                </c:pt>
                <c:pt idx="3">
                  <c:v>5.9217599999999995E-2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21.357055199999998</c:v>
                </c:pt>
                <c:pt idx="8">
                  <c:v>8.409599999999999E-2</c:v>
                </c:pt>
                <c:pt idx="9">
                  <c:v>0</c:v>
                </c:pt>
                <c:pt idx="10">
                  <c:v>0</c:v>
                </c:pt>
                <c:pt idx="11">
                  <c:v>5.8779599999999994E-2</c:v>
                </c:pt>
                <c:pt idx="14">
                  <c:v>0</c:v>
                </c:pt>
                <c:pt idx="15">
                  <c:v>0.36415319999999995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45.593084400000002</c:v>
                </c:pt>
                <c:pt idx="22">
                  <c:v>8.2256399999999993E-2</c:v>
                </c:pt>
                <c:pt idx="23">
                  <c:v>0.9466931999999999</c:v>
                </c:pt>
                <c:pt idx="24">
                  <c:v>1.5507827999999999</c:v>
                </c:pt>
                <c:pt idx="25">
                  <c:v>0.98628840000000007</c:v>
                </c:pt>
              </c:numCache>
            </c:numRef>
          </c:val>
        </c:ser>
        <c:ser>
          <c:idx val="9"/>
          <c:order val="9"/>
          <c:tx>
            <c:strRef>
              <c:f>RefCO2vsRE!$O$231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RefCO2vsRE!$O$232:$O$258</c:f>
              <c:numCache>
                <c:formatCode>_(* #,##0.00_);_(* \(#,##0.00\);_(* "-"??_);_(@_)</c:formatCode>
                <c:ptCount val="27"/>
                <c:pt idx="0">
                  <c:v>7.2912108000000009</c:v>
                </c:pt>
                <c:pt idx="1">
                  <c:v>-6.496591200000001</c:v>
                </c:pt>
                <c:pt idx="2">
                  <c:v>-34.617592799999997</c:v>
                </c:pt>
                <c:pt idx="3">
                  <c:v>0.58035000000000003</c:v>
                </c:pt>
                <c:pt idx="4">
                  <c:v>-0.24703199999999997</c:v>
                </c:pt>
                <c:pt idx="5">
                  <c:v>-28.900116000000001</c:v>
                </c:pt>
                <c:pt idx="6">
                  <c:v>-5.5611107999999989</c:v>
                </c:pt>
                <c:pt idx="7">
                  <c:v>62.285965199999993</c:v>
                </c:pt>
                <c:pt idx="8">
                  <c:v>-4.0556171999999986</c:v>
                </c:pt>
                <c:pt idx="9">
                  <c:v>3.4514400000000001E-2</c:v>
                </c:pt>
                <c:pt idx="10">
                  <c:v>7.2595872000000004</c:v>
                </c:pt>
                <c:pt idx="11">
                  <c:v>-2.9950440000000018</c:v>
                </c:pt>
                <c:pt idx="14">
                  <c:v>10.345384800000001</c:v>
                </c:pt>
                <c:pt idx="15">
                  <c:v>-2.9628072000000003</c:v>
                </c:pt>
                <c:pt idx="16">
                  <c:v>-34.617592799999997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-21.780250799999997</c:v>
                </c:pt>
                <c:pt idx="20">
                  <c:v>0.65130599999999872</c:v>
                </c:pt>
                <c:pt idx="21">
                  <c:v>28.186964400000001</c:v>
                </c:pt>
                <c:pt idx="22">
                  <c:v>0.55652279999999976</c:v>
                </c:pt>
                <c:pt idx="23">
                  <c:v>2.0756819999999996</c:v>
                </c:pt>
                <c:pt idx="24">
                  <c:v>10.0662912</c:v>
                </c:pt>
                <c:pt idx="25">
                  <c:v>3.0651239999999969</c:v>
                </c:pt>
              </c:numCache>
            </c:numRef>
          </c:val>
        </c:ser>
        <c:ser>
          <c:idx val="14"/>
          <c:order val="11"/>
          <c:tx>
            <c:strRef>
              <c:f>RefCO2vsRE!$R$231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RefCO2vsRE!$R$232:$R$258</c:f>
              <c:numCache>
                <c:formatCode>_(* #,##0.00_);_(* \(#,##0.00\);_(* "-"??_);_(@_)</c:formatCode>
                <c:ptCount val="27"/>
                <c:pt idx="0">
                  <c:v>2.1111599999999998E-2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0.19438440000000001</c:v>
                </c:pt>
                <c:pt idx="8">
                  <c:v>6.3071999999999998E-3</c:v>
                </c:pt>
                <c:pt idx="9">
                  <c:v>0</c:v>
                </c:pt>
                <c:pt idx="10">
                  <c:v>8.4971999999999999E-3</c:v>
                </c:pt>
                <c:pt idx="11">
                  <c:v>1.095E-2</c:v>
                </c:pt>
                <c:pt idx="14">
                  <c:v>1.9972799999999999E-2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3.1623600000000002E-2</c:v>
                </c:pt>
              </c:numCache>
            </c:numRef>
          </c:val>
        </c:ser>
        <c:ser>
          <c:idx val="15"/>
          <c:order val="12"/>
          <c:tx>
            <c:strRef>
              <c:f>RefCO2vsRE!$S$231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RefCO2vsRE!$S$232:$S$258</c:f>
              <c:numCache>
                <c:formatCode>_(* #,##0.00_);_(* \(#,##0.00\);_(* "-"??_);_(@_)</c:formatCode>
                <c:ptCount val="27"/>
                <c:pt idx="0">
                  <c:v>0.67057800000000001</c:v>
                </c:pt>
                <c:pt idx="1">
                  <c:v>0</c:v>
                </c:pt>
                <c:pt idx="2">
                  <c:v>1.2775584</c:v>
                </c:pt>
                <c:pt idx="3">
                  <c:v>4.4851200000000001E-2</c:v>
                </c:pt>
                <c:pt idx="4">
                  <c:v>0.12132599999999999</c:v>
                </c:pt>
                <c:pt idx="5">
                  <c:v>0.28995599999999999</c:v>
                </c:pt>
                <c:pt idx="6">
                  <c:v>0.20831280000000002</c:v>
                </c:pt>
                <c:pt idx="7">
                  <c:v>0.876</c:v>
                </c:pt>
                <c:pt idx="8">
                  <c:v>6.4823999999999993E-2</c:v>
                </c:pt>
                <c:pt idx="9">
                  <c:v>0.75020640000000005</c:v>
                </c:pt>
                <c:pt idx="10">
                  <c:v>1.1423915999999998</c:v>
                </c:pt>
                <c:pt idx="11">
                  <c:v>0.7368036</c:v>
                </c:pt>
                <c:pt idx="14">
                  <c:v>0.66952680000000009</c:v>
                </c:pt>
                <c:pt idx="15">
                  <c:v>0</c:v>
                </c:pt>
                <c:pt idx="16">
                  <c:v>1.2775584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7.1656799999999993E-2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0.7742964</c:v>
                </c:pt>
              </c:numCache>
            </c:numRef>
          </c:val>
        </c:ser>
        <c:ser>
          <c:idx val="16"/>
          <c:order val="13"/>
          <c:tx>
            <c:strRef>
              <c:f>RefCO2vsRE!$T$231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RefCO2vsRE!$T$232:$T$258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0.11869800000000001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43.0196592</c:v>
                </c:pt>
                <c:pt idx="22">
                  <c:v>5.475E-2</c:v>
                </c:pt>
                <c:pt idx="23">
                  <c:v>1.9936883999999999</c:v>
                </c:pt>
                <c:pt idx="24">
                  <c:v>0</c:v>
                </c:pt>
                <c:pt idx="25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1113088"/>
        <c:axId val="81115008"/>
      </c:barChart>
      <c:lineChart>
        <c:grouping val="standard"/>
        <c:varyColors val="0"/>
        <c:ser>
          <c:idx val="13"/>
          <c:order val="10"/>
          <c:tx>
            <c:strRef>
              <c:f>RefCO2vsRE!$Q$231</c:f>
              <c:strCache>
                <c:ptCount val="1"/>
                <c:pt idx="0">
                  <c:v>dom. System dmd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4"/>
            <c:spPr>
              <a:solidFill>
                <a:srgbClr val="FF0000"/>
              </a:solidFill>
            </c:spPr>
          </c:marker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RefCO2vsRE!$Q$232:$Q$258</c:f>
              <c:numCache>
                <c:formatCode>_(* #,##0.00_);_(* \(#,##0.00\);_(* "-"??_);_(@_)</c:formatCode>
                <c:ptCount val="27"/>
                <c:pt idx="0">
                  <c:v>18.228684000000001</c:v>
                </c:pt>
                <c:pt idx="1">
                  <c:v>7.0973519999999999</c:v>
                </c:pt>
                <c:pt idx="2">
                  <c:v>36.129744000000002</c:v>
                </c:pt>
                <c:pt idx="3">
                  <c:v>1.1536920000000002</c:v>
                </c:pt>
                <c:pt idx="4">
                  <c:v>3.2692320000000006</c:v>
                </c:pt>
                <c:pt idx="5">
                  <c:v>7.9278000000000004</c:v>
                </c:pt>
                <c:pt idx="6">
                  <c:v>6.0925799999999999</c:v>
                </c:pt>
                <c:pt idx="7">
                  <c:v>414.71679599999999</c:v>
                </c:pt>
                <c:pt idx="8">
                  <c:v>1.7467439999999996</c:v>
                </c:pt>
                <c:pt idx="9">
                  <c:v>20.694624000000001</c:v>
                </c:pt>
                <c:pt idx="10">
                  <c:v>32.497848000000005</c:v>
                </c:pt>
                <c:pt idx="11">
                  <c:v>20.319696</c:v>
                </c:pt>
                <c:pt idx="14">
                  <c:v>18.228684000000001</c:v>
                </c:pt>
                <c:pt idx="15">
                  <c:v>7.0973519999999999</c:v>
                </c:pt>
                <c:pt idx="16">
                  <c:v>36.129744000000002</c:v>
                </c:pt>
                <c:pt idx="17">
                  <c:v>1.1536920000000002</c:v>
                </c:pt>
                <c:pt idx="18">
                  <c:v>3.2692320000000006</c:v>
                </c:pt>
                <c:pt idx="19">
                  <c:v>7.9278000000000004</c:v>
                </c:pt>
                <c:pt idx="20">
                  <c:v>6.0925799999999999</c:v>
                </c:pt>
                <c:pt idx="21">
                  <c:v>414.71679599999999</c:v>
                </c:pt>
                <c:pt idx="22">
                  <c:v>1.7467439999999996</c:v>
                </c:pt>
                <c:pt idx="23">
                  <c:v>20.694624000000001</c:v>
                </c:pt>
                <c:pt idx="24">
                  <c:v>32.497848000000005</c:v>
                </c:pt>
                <c:pt idx="25">
                  <c:v>20.319696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3088"/>
        <c:axId val="81115008"/>
      </c:lineChart>
      <c:catAx>
        <c:axId val="811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115008"/>
        <c:crosses val="autoZero"/>
        <c:auto val="1"/>
        <c:lblAlgn val="ctr"/>
        <c:lblOffset val="100"/>
        <c:noMultiLvlLbl val="0"/>
      </c:catAx>
      <c:valAx>
        <c:axId val="8111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</a:t>
                </a:r>
                <a:r>
                  <a:rPr lang="en-US" baseline="0"/>
                  <a:t> Generation (TWh)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8111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RefCO2vsRE!$C$231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RefCO2vsRE!$C$232:$C$258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13.923494399999999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9.2478444</c:v>
                </c:pt>
                <c:pt idx="6">
                  <c:v>3.2367323999999997</c:v>
                </c:pt>
                <c:pt idx="7">
                  <c:v>282.66277439999999</c:v>
                </c:pt>
                <c:pt idx="8">
                  <c:v>4.8211535999999997</c:v>
                </c:pt>
                <c:pt idx="9">
                  <c:v>1.5413219999999999</c:v>
                </c:pt>
                <c:pt idx="10">
                  <c:v>2.3119392000000003</c:v>
                </c:pt>
                <c:pt idx="11">
                  <c:v>20.3453628</c:v>
                </c:pt>
                <c:pt idx="14">
                  <c:v>0</c:v>
                </c:pt>
                <c:pt idx="15">
                  <c:v>10.265143200000001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5.7799356</c:v>
                </c:pt>
                <c:pt idx="20">
                  <c:v>2.9578139999999999</c:v>
                </c:pt>
                <c:pt idx="21">
                  <c:v>282.67013279999998</c:v>
                </c:pt>
                <c:pt idx="22">
                  <c:v>0.13928399999999999</c:v>
                </c:pt>
                <c:pt idx="23">
                  <c:v>0.1154568</c:v>
                </c:pt>
                <c:pt idx="24">
                  <c:v>0</c:v>
                </c:pt>
                <c:pt idx="25">
                  <c:v>10.480989600000001</c:v>
                </c:pt>
              </c:numCache>
            </c:numRef>
          </c:val>
        </c:ser>
        <c:ser>
          <c:idx val="1"/>
          <c:order val="1"/>
          <c:tx>
            <c:strRef>
              <c:f>RefCO2vsRE!$D$231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RefCO2vsRE!$D$232:$D$258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RefCO2vsRE!$E$231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RefCO2vsRE!$E$232:$E$258</c:f>
              <c:numCache>
                <c:formatCode>_(* #,##0.00_);_(* \(#,##0.00\);_(* "-"??_);_(@_)</c:formatCode>
                <c:ptCount val="27"/>
                <c:pt idx="0">
                  <c:v>5.1958187999999996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3.0930683999999995</c:v>
                </c:pt>
                <c:pt idx="6">
                  <c:v>6.3795576000000001</c:v>
                </c:pt>
                <c:pt idx="7">
                  <c:v>0.59690639999999995</c:v>
                </c:pt>
                <c:pt idx="8">
                  <c:v>8.7600000000000002E-5</c:v>
                </c:pt>
                <c:pt idx="9">
                  <c:v>11.571959999999999</c:v>
                </c:pt>
                <c:pt idx="10">
                  <c:v>6.1320000000000005E-4</c:v>
                </c:pt>
                <c:pt idx="11">
                  <c:v>2.8032E-3</c:v>
                </c:pt>
                <c:pt idx="14">
                  <c:v>1.5252036</c:v>
                </c:pt>
                <c:pt idx="15">
                  <c:v>2.6279999999999999E-4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3.0115127999999993</c:v>
                </c:pt>
                <c:pt idx="20">
                  <c:v>0.1456788</c:v>
                </c:pt>
                <c:pt idx="21">
                  <c:v>0.57509400000000011</c:v>
                </c:pt>
                <c:pt idx="22">
                  <c:v>1.752E-4</c:v>
                </c:pt>
                <c:pt idx="23">
                  <c:v>1.2326196</c:v>
                </c:pt>
                <c:pt idx="24">
                  <c:v>6.1320000000000005E-4</c:v>
                </c:pt>
                <c:pt idx="25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RefCO2vsRE!$F$231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RefCO2vsRE!$F$232:$F$258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83.688484799999998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16.521360000000001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4"/>
          <c:order val="4"/>
          <c:tx>
            <c:strRef>
              <c:f>RefCO2vsRE!$G$231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RefCO2vsRE!$G$232:$G$258</c:f>
              <c:numCache>
                <c:formatCode>_(* #,##0.00_);_(* \(#,##0.00\);_(* "-"??_);_(@_)</c:formatCode>
                <c:ptCount val="27"/>
                <c:pt idx="0">
                  <c:v>6.6131868000000003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1.1135712</c:v>
                </c:pt>
                <c:pt idx="8">
                  <c:v>0.1341156</c:v>
                </c:pt>
                <c:pt idx="9">
                  <c:v>4.6964987999999996</c:v>
                </c:pt>
                <c:pt idx="10">
                  <c:v>24.810860400000003</c:v>
                </c:pt>
                <c:pt idx="11">
                  <c:v>4.0627127999999999</c:v>
                </c:pt>
                <c:pt idx="14">
                  <c:v>4.9887323999999991</c:v>
                </c:pt>
                <c:pt idx="15">
                  <c:v>0</c:v>
                </c:pt>
                <c:pt idx="16">
                  <c:v>72.429169200000004</c:v>
                </c:pt>
                <c:pt idx="17">
                  <c:v>0.60365159999999995</c:v>
                </c:pt>
                <c:pt idx="18">
                  <c:v>2.878098</c:v>
                </c:pt>
                <c:pt idx="19">
                  <c:v>20.637946799999998</c:v>
                </c:pt>
                <c:pt idx="20">
                  <c:v>2.4036564</c:v>
                </c:pt>
                <c:pt idx="21">
                  <c:v>1.2042372000000001</c:v>
                </c:pt>
                <c:pt idx="22">
                  <c:v>0.1341156</c:v>
                </c:pt>
                <c:pt idx="23">
                  <c:v>5.4883151999999997</c:v>
                </c:pt>
                <c:pt idx="24">
                  <c:v>22.765225200000003</c:v>
                </c:pt>
                <c:pt idx="25">
                  <c:v>5.6354831999999995</c:v>
                </c:pt>
              </c:numCache>
            </c:numRef>
          </c:val>
        </c:ser>
        <c:ser>
          <c:idx val="5"/>
          <c:order val="5"/>
          <c:tx>
            <c:strRef>
              <c:f>RefCO2vsRE!$H$231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RefCO2vsRE!$H$232:$H$258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4.3799999999999999E-2</c:v>
                </c:pt>
                <c:pt idx="2">
                  <c:v>0</c:v>
                </c:pt>
                <c:pt idx="3">
                  <c:v>3.6791999999999997E-3</c:v>
                </c:pt>
                <c:pt idx="4">
                  <c:v>0.876</c:v>
                </c:pt>
                <c:pt idx="5">
                  <c:v>4.38</c:v>
                </c:pt>
                <c:pt idx="6">
                  <c:v>0</c:v>
                </c:pt>
                <c:pt idx="7">
                  <c:v>1.2263999999999999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</c:v>
                </c:pt>
                <c:pt idx="14">
                  <c:v>2.19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0.876</c:v>
                </c:pt>
                <c:pt idx="19">
                  <c:v>0.41312159999999992</c:v>
                </c:pt>
                <c:pt idx="20">
                  <c:v>0</c:v>
                </c:pt>
                <c:pt idx="21">
                  <c:v>0.78839999999999999</c:v>
                </c:pt>
                <c:pt idx="22">
                  <c:v>0.876</c:v>
                </c:pt>
                <c:pt idx="23">
                  <c:v>4.38</c:v>
                </c:pt>
                <c:pt idx="24">
                  <c:v>0</c:v>
                </c:pt>
                <c:pt idx="25">
                  <c:v>0.66567239999999994</c:v>
                </c:pt>
              </c:numCache>
            </c:numRef>
          </c:val>
        </c:ser>
        <c:ser>
          <c:idx val="6"/>
          <c:order val="6"/>
          <c:tx>
            <c:strRef>
              <c:f>RefCO2vsRE!$I$231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RefCO2vsRE!$I$232:$I$258</c:f>
              <c:numCache>
                <c:formatCode>_(* #,##0.00_);_(* \(#,##0.00\);_(* "-"??_);_(@_)</c:formatCode>
                <c:ptCount val="27"/>
                <c:pt idx="0">
                  <c:v>0.28908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3.1740983999999997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0.34251600000000004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30.375650399999998</c:v>
                </c:pt>
                <c:pt idx="22">
                  <c:v>0</c:v>
                </c:pt>
                <c:pt idx="23">
                  <c:v>5.6908463999999999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8"/>
          <c:order val="7"/>
          <c:tx>
            <c:strRef>
              <c:f>RefCO2vsRE!$J$231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RefCO2vsRE!$J$232:$J$258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1.1205791999999999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7"/>
          <c:order val="8"/>
          <c:tx>
            <c:strRef>
              <c:f>RefCO2vsRE!$K$231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RefCO2vsRE!$K$232:$K$258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0.3520644</c:v>
                </c:pt>
                <c:pt idx="2">
                  <c:v>0</c:v>
                </c:pt>
                <c:pt idx="3">
                  <c:v>5.9217599999999995E-2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21.357055199999998</c:v>
                </c:pt>
                <c:pt idx="8">
                  <c:v>8.409599999999999E-2</c:v>
                </c:pt>
                <c:pt idx="9">
                  <c:v>0</c:v>
                </c:pt>
                <c:pt idx="10">
                  <c:v>0</c:v>
                </c:pt>
                <c:pt idx="11">
                  <c:v>5.8779599999999994E-2</c:v>
                </c:pt>
                <c:pt idx="14">
                  <c:v>0</c:v>
                </c:pt>
                <c:pt idx="15">
                  <c:v>0.36415319999999995</c:v>
                </c:pt>
                <c:pt idx="16">
                  <c:v>0</c:v>
                </c:pt>
                <c:pt idx="17">
                  <c:v>5.9305199999999995E-2</c:v>
                </c:pt>
                <c:pt idx="18">
                  <c:v>0.16670279999999998</c:v>
                </c:pt>
                <c:pt idx="19">
                  <c:v>0.402084</c:v>
                </c:pt>
                <c:pt idx="20">
                  <c:v>0.3071256</c:v>
                </c:pt>
                <c:pt idx="21">
                  <c:v>45.593084400000002</c:v>
                </c:pt>
                <c:pt idx="22">
                  <c:v>8.2256399999999993E-2</c:v>
                </c:pt>
                <c:pt idx="23">
                  <c:v>0.9466931999999999</c:v>
                </c:pt>
                <c:pt idx="24">
                  <c:v>1.5507827999999999</c:v>
                </c:pt>
                <c:pt idx="25">
                  <c:v>0.98628840000000007</c:v>
                </c:pt>
              </c:numCache>
            </c:numRef>
          </c:val>
        </c:ser>
        <c:ser>
          <c:idx val="9"/>
          <c:order val="9"/>
          <c:tx>
            <c:strRef>
              <c:f>RefCO2vsRE!$O$231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RefCO2vsRE!$O$232:$O$258</c:f>
              <c:numCache>
                <c:formatCode>_(* #,##0.00_);_(* \(#,##0.00\);_(* "-"??_);_(@_)</c:formatCode>
                <c:ptCount val="27"/>
                <c:pt idx="0">
                  <c:v>7.2912108000000009</c:v>
                </c:pt>
                <c:pt idx="1">
                  <c:v>-6.496591200000001</c:v>
                </c:pt>
                <c:pt idx="2">
                  <c:v>-34.617592799999997</c:v>
                </c:pt>
                <c:pt idx="3">
                  <c:v>0.58035000000000003</c:v>
                </c:pt>
                <c:pt idx="4">
                  <c:v>-0.24703199999999997</c:v>
                </c:pt>
                <c:pt idx="5">
                  <c:v>-28.900116000000001</c:v>
                </c:pt>
                <c:pt idx="6">
                  <c:v>-5.5611107999999989</c:v>
                </c:pt>
                <c:pt idx="7">
                  <c:v>62.285965199999993</c:v>
                </c:pt>
                <c:pt idx="8">
                  <c:v>-4.0556171999999986</c:v>
                </c:pt>
                <c:pt idx="9">
                  <c:v>3.4514400000000001E-2</c:v>
                </c:pt>
                <c:pt idx="10">
                  <c:v>7.2595872000000004</c:v>
                </c:pt>
                <c:pt idx="11">
                  <c:v>-2.9950440000000018</c:v>
                </c:pt>
                <c:pt idx="14">
                  <c:v>10.345384800000001</c:v>
                </c:pt>
                <c:pt idx="15">
                  <c:v>-2.9628072000000003</c:v>
                </c:pt>
                <c:pt idx="16">
                  <c:v>-34.617592799999997</c:v>
                </c:pt>
                <c:pt idx="17">
                  <c:v>0.58560599999999996</c:v>
                </c:pt>
                <c:pt idx="18">
                  <c:v>-0.41049359999999996</c:v>
                </c:pt>
                <c:pt idx="19">
                  <c:v>-21.780250799999997</c:v>
                </c:pt>
                <c:pt idx="20">
                  <c:v>0.65130599999999872</c:v>
                </c:pt>
                <c:pt idx="21">
                  <c:v>28.186964400000001</c:v>
                </c:pt>
                <c:pt idx="22">
                  <c:v>0.55652279999999976</c:v>
                </c:pt>
                <c:pt idx="23">
                  <c:v>2.0756819999999996</c:v>
                </c:pt>
                <c:pt idx="24">
                  <c:v>10.0662912</c:v>
                </c:pt>
                <c:pt idx="25">
                  <c:v>3.0651239999999969</c:v>
                </c:pt>
              </c:numCache>
            </c:numRef>
          </c:val>
        </c:ser>
        <c:ser>
          <c:idx val="14"/>
          <c:order val="10"/>
          <c:tx>
            <c:strRef>
              <c:f>RefCO2vsRE!$R$231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RefCO2vsRE!$R$232:$R$258</c:f>
              <c:numCache>
                <c:formatCode>_(* #,##0.00_);_(* \(#,##0.00\);_(* "-"??_);_(@_)</c:formatCode>
                <c:ptCount val="27"/>
                <c:pt idx="0">
                  <c:v>2.1111599999999998E-2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0.19438440000000001</c:v>
                </c:pt>
                <c:pt idx="8">
                  <c:v>6.3071999999999998E-3</c:v>
                </c:pt>
                <c:pt idx="9">
                  <c:v>0</c:v>
                </c:pt>
                <c:pt idx="10">
                  <c:v>8.4971999999999999E-3</c:v>
                </c:pt>
                <c:pt idx="11">
                  <c:v>1.095E-2</c:v>
                </c:pt>
                <c:pt idx="14">
                  <c:v>1.9972799999999999E-2</c:v>
                </c:pt>
                <c:pt idx="15">
                  <c:v>1.9184400000000001E-2</c:v>
                </c:pt>
                <c:pt idx="16">
                  <c:v>0</c:v>
                </c:pt>
                <c:pt idx="17">
                  <c:v>2.6279999999999997E-3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6.3071999999999998E-3</c:v>
                </c:pt>
                <c:pt idx="23">
                  <c:v>2.5491600000000003E-2</c:v>
                </c:pt>
                <c:pt idx="24">
                  <c:v>8.4971999999999999E-3</c:v>
                </c:pt>
                <c:pt idx="25">
                  <c:v>3.1623600000000002E-2</c:v>
                </c:pt>
              </c:numCache>
            </c:numRef>
          </c:val>
        </c:ser>
        <c:ser>
          <c:idx val="15"/>
          <c:order val="11"/>
          <c:tx>
            <c:strRef>
              <c:f>RefCO2vsRE!$S$231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RefCO2vsRE!$S$232:$S$258</c:f>
              <c:numCache>
                <c:formatCode>_(* #,##0.00_);_(* \(#,##0.00\);_(* "-"??_);_(@_)</c:formatCode>
                <c:ptCount val="27"/>
                <c:pt idx="0">
                  <c:v>0.67057800000000001</c:v>
                </c:pt>
                <c:pt idx="1">
                  <c:v>0</c:v>
                </c:pt>
                <c:pt idx="2">
                  <c:v>1.2775584</c:v>
                </c:pt>
                <c:pt idx="3">
                  <c:v>4.4851200000000001E-2</c:v>
                </c:pt>
                <c:pt idx="4">
                  <c:v>0.12132599999999999</c:v>
                </c:pt>
                <c:pt idx="5">
                  <c:v>0.28995599999999999</c:v>
                </c:pt>
                <c:pt idx="6">
                  <c:v>0.20831280000000002</c:v>
                </c:pt>
                <c:pt idx="7">
                  <c:v>0.876</c:v>
                </c:pt>
                <c:pt idx="8">
                  <c:v>6.4823999999999993E-2</c:v>
                </c:pt>
                <c:pt idx="9">
                  <c:v>0.75020640000000005</c:v>
                </c:pt>
                <c:pt idx="10">
                  <c:v>1.1423915999999998</c:v>
                </c:pt>
                <c:pt idx="11">
                  <c:v>0.7368036</c:v>
                </c:pt>
                <c:pt idx="14">
                  <c:v>0.66952680000000009</c:v>
                </c:pt>
                <c:pt idx="15">
                  <c:v>0</c:v>
                </c:pt>
                <c:pt idx="16">
                  <c:v>1.2775584</c:v>
                </c:pt>
                <c:pt idx="17">
                  <c:v>4.3449599999999998E-2</c:v>
                </c:pt>
                <c:pt idx="18">
                  <c:v>0.1188732</c:v>
                </c:pt>
                <c:pt idx="19">
                  <c:v>0.28566359999999996</c:v>
                </c:pt>
                <c:pt idx="20">
                  <c:v>0.20331960000000002</c:v>
                </c:pt>
                <c:pt idx="21">
                  <c:v>0.876</c:v>
                </c:pt>
                <c:pt idx="22">
                  <c:v>7.1656799999999993E-2</c:v>
                </c:pt>
                <c:pt idx="23">
                  <c:v>0.73505160000000003</c:v>
                </c:pt>
                <c:pt idx="24">
                  <c:v>1.1423915999999998</c:v>
                </c:pt>
                <c:pt idx="25">
                  <c:v>0.7742964</c:v>
                </c:pt>
              </c:numCache>
            </c:numRef>
          </c:val>
        </c:ser>
        <c:ser>
          <c:idx val="16"/>
          <c:order val="12"/>
          <c:tx>
            <c:strRef>
              <c:f>RefCO2vsRE!$T$231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multiLvlStrRef>
              <c:f>RefCO2vsRE!$A$232:$B$258</c:f>
              <c:multiLvlStrCache>
                <c:ptCount val="26"/>
                <c:lvl>
                  <c:pt idx="0">
                    <c:v>Angola</c:v>
                  </c:pt>
                  <c:pt idx="1">
                    <c:v>Botswana</c:v>
                  </c:pt>
                  <c:pt idx="2">
                    <c:v>DRC</c:v>
                  </c:pt>
                  <c:pt idx="3">
                    <c:v>Lesotho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Namibia</c:v>
                  </c:pt>
                  <c:pt idx="7">
                    <c:v>South Africa</c:v>
                  </c:pt>
                  <c:pt idx="8">
                    <c:v>Swaziland</c:v>
                  </c:pt>
                  <c:pt idx="9">
                    <c:v>Tanzania</c:v>
                  </c:pt>
                  <c:pt idx="10">
                    <c:v>Zambia</c:v>
                  </c:pt>
                  <c:pt idx="11">
                    <c:v>Zimbabwe</c:v>
                  </c:pt>
                  <c:pt idx="14">
                    <c:v>Angola</c:v>
                  </c:pt>
                  <c:pt idx="15">
                    <c:v>Botswana</c:v>
                  </c:pt>
                  <c:pt idx="16">
                    <c:v>DRC</c:v>
                  </c:pt>
                  <c:pt idx="17">
                    <c:v>Lesotho</c:v>
                  </c:pt>
                  <c:pt idx="18">
                    <c:v>Malawi</c:v>
                  </c:pt>
                  <c:pt idx="19">
                    <c:v>Mozambique</c:v>
                  </c:pt>
                  <c:pt idx="20">
                    <c:v>Namibia</c:v>
                  </c:pt>
                  <c:pt idx="21">
                    <c:v>South Africa</c:v>
                  </c:pt>
                  <c:pt idx="22">
                    <c:v>Swaziland</c:v>
                  </c:pt>
                  <c:pt idx="23">
                    <c:v>Tanzania</c:v>
                  </c:pt>
                  <c:pt idx="24">
                    <c:v>Zambia</c:v>
                  </c:pt>
                  <c:pt idx="25">
                    <c:v>Zimbabwe</c:v>
                  </c:pt>
                </c:lvl>
                <c:lvl>
                  <c:pt idx="0">
                    <c:v>Reference</c:v>
                  </c:pt>
                  <c:pt idx="14">
                    <c:v>Renewable</c:v>
                  </c:pt>
                </c:lvl>
              </c:multiLvlStrCache>
            </c:multiLvlStrRef>
          </c:cat>
          <c:val>
            <c:numRef>
              <c:f>RefCO2vsRE!$T$232:$T$258</c:f>
              <c:numCache>
                <c:formatCode>_(* #,##0.00_);_(* \(#,##0.00\);_(*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0.11869800000000001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43.0196592</c:v>
                </c:pt>
                <c:pt idx="22">
                  <c:v>5.475E-2</c:v>
                </c:pt>
                <c:pt idx="23">
                  <c:v>1.9936883999999999</c:v>
                </c:pt>
                <c:pt idx="24">
                  <c:v>0</c:v>
                </c:pt>
                <c:pt idx="25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84922368"/>
        <c:axId val="84923904"/>
      </c:barChart>
      <c:catAx>
        <c:axId val="849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23904"/>
        <c:crosses val="autoZero"/>
        <c:auto val="1"/>
        <c:lblAlgn val="ctr"/>
        <c:lblOffset val="100"/>
        <c:noMultiLvlLbl val="0"/>
      </c:catAx>
      <c:valAx>
        <c:axId val="84923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8492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of</a:t>
            </a:r>
            <a:r>
              <a:rPr lang="en-US" baseline="0"/>
              <a:t> Generation by Country in 2030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RefCO2vsRE!$C$231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RefCO2vsRE!$C$246:$C$258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10.265143200000001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5.7799356</c:v>
                </c:pt>
                <c:pt idx="6">
                  <c:v>2.9578139999999999</c:v>
                </c:pt>
                <c:pt idx="7">
                  <c:v>282.67013279999998</c:v>
                </c:pt>
                <c:pt idx="8">
                  <c:v>0.13928399999999999</c:v>
                </c:pt>
                <c:pt idx="9">
                  <c:v>0.1154568</c:v>
                </c:pt>
                <c:pt idx="10">
                  <c:v>0</c:v>
                </c:pt>
                <c:pt idx="11">
                  <c:v>10.480989600000001</c:v>
                </c:pt>
              </c:numCache>
            </c:numRef>
          </c:val>
        </c:ser>
        <c:ser>
          <c:idx val="1"/>
          <c:order val="1"/>
          <c:tx>
            <c:strRef>
              <c:f>RefCO2vsRE!$D$231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RefCO2vsRE!$D$246:$D$258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RefCO2vsRE!$E$231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RefCO2vsRE!$E$246:$E$258</c:f>
              <c:numCache>
                <c:formatCode>_(* #,##0.00_);_(* \(#,##0.00\);_(* "-"??_);_(@_)</c:formatCode>
                <c:ptCount val="13"/>
                <c:pt idx="0">
                  <c:v>1.5252036</c:v>
                </c:pt>
                <c:pt idx="1">
                  <c:v>2.6279999999999999E-4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3.0115127999999993</c:v>
                </c:pt>
                <c:pt idx="6">
                  <c:v>0.1456788</c:v>
                </c:pt>
                <c:pt idx="7">
                  <c:v>0.57509400000000011</c:v>
                </c:pt>
                <c:pt idx="8">
                  <c:v>1.752E-4</c:v>
                </c:pt>
                <c:pt idx="9">
                  <c:v>1.2326196</c:v>
                </c:pt>
                <c:pt idx="10">
                  <c:v>6.1320000000000005E-4</c:v>
                </c:pt>
                <c:pt idx="11">
                  <c:v>2.8032E-3</c:v>
                </c:pt>
              </c:numCache>
            </c:numRef>
          </c:val>
        </c:ser>
        <c:ser>
          <c:idx val="3"/>
          <c:order val="3"/>
          <c:tx>
            <c:strRef>
              <c:f>RefCO2vsRE!$F$231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RefCO2vsRE!$F$246:$F$258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16.521360000000001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RefCO2vsRE!$G$231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RefCO2vsRE!$G$246:$G$258</c:f>
              <c:numCache>
                <c:formatCode>_(* #,##0.00_);_(* \(#,##0.00\);_(* "-"??_);_(@_)</c:formatCode>
                <c:ptCount val="13"/>
                <c:pt idx="0">
                  <c:v>4.9887323999999991</c:v>
                </c:pt>
                <c:pt idx="1">
                  <c:v>0</c:v>
                </c:pt>
                <c:pt idx="2">
                  <c:v>72.429169200000004</c:v>
                </c:pt>
                <c:pt idx="3">
                  <c:v>0.60365159999999995</c:v>
                </c:pt>
                <c:pt idx="4">
                  <c:v>2.878098</c:v>
                </c:pt>
                <c:pt idx="5">
                  <c:v>20.637946799999998</c:v>
                </c:pt>
                <c:pt idx="6">
                  <c:v>2.4036564</c:v>
                </c:pt>
                <c:pt idx="7">
                  <c:v>1.2042372000000001</c:v>
                </c:pt>
                <c:pt idx="8">
                  <c:v>0.1341156</c:v>
                </c:pt>
                <c:pt idx="9">
                  <c:v>5.4883151999999997</c:v>
                </c:pt>
                <c:pt idx="10">
                  <c:v>22.765225200000003</c:v>
                </c:pt>
                <c:pt idx="11">
                  <c:v>5.6354831999999995</c:v>
                </c:pt>
              </c:numCache>
            </c:numRef>
          </c:val>
        </c:ser>
        <c:ser>
          <c:idx val="5"/>
          <c:order val="5"/>
          <c:tx>
            <c:strRef>
              <c:f>RefCO2vsRE!$H$231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RefCO2vsRE!$H$246:$H$258</c:f>
              <c:numCache>
                <c:formatCode>_(* #,##0.00_);_(* \(#,##0.00\);_(* "-"??_);_(@_)</c:formatCode>
                <c:ptCount val="13"/>
                <c:pt idx="0">
                  <c:v>2.19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0.876</c:v>
                </c:pt>
                <c:pt idx="5">
                  <c:v>0.41312159999999992</c:v>
                </c:pt>
                <c:pt idx="6">
                  <c:v>0</c:v>
                </c:pt>
                <c:pt idx="7">
                  <c:v>0.78839999999999999</c:v>
                </c:pt>
                <c:pt idx="8">
                  <c:v>0.876</c:v>
                </c:pt>
                <c:pt idx="9">
                  <c:v>4.38</c:v>
                </c:pt>
                <c:pt idx="10">
                  <c:v>0</c:v>
                </c:pt>
                <c:pt idx="11">
                  <c:v>0.66567239999999994</c:v>
                </c:pt>
              </c:numCache>
            </c:numRef>
          </c:val>
        </c:ser>
        <c:ser>
          <c:idx val="6"/>
          <c:order val="6"/>
          <c:tx>
            <c:strRef>
              <c:f>RefCO2vsRE!$I$231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RefCO2vsRE!$I$246:$I$258</c:f>
              <c:numCache>
                <c:formatCode>_(* #,##0.00_);_(* \(#,##0.00\);_(* "-"??_);_(@_)</c:formatCode>
                <c:ptCount val="13"/>
                <c:pt idx="0">
                  <c:v>0.34251600000000004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30.375650399999998</c:v>
                </c:pt>
                <c:pt idx="8">
                  <c:v>0</c:v>
                </c:pt>
                <c:pt idx="9">
                  <c:v>5.6908463999999999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7"/>
          <c:tx>
            <c:strRef>
              <c:f>RefCO2vsRE!$J$231</c:f>
              <c:strCache>
                <c:ptCount val="1"/>
                <c:pt idx="0">
                  <c:v>Solar Thermal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RefCO2vsRE!$J$246:$J$258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1.1205791999999999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8"/>
          <c:tx>
            <c:strRef>
              <c:f>RefCO2vsRE!$K$231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RefCO2vsRE!$K$246:$K$258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0.36415319999999995</c:v>
                </c:pt>
                <c:pt idx="2">
                  <c:v>0</c:v>
                </c:pt>
                <c:pt idx="3">
                  <c:v>5.9305199999999995E-2</c:v>
                </c:pt>
                <c:pt idx="4">
                  <c:v>0.16670279999999998</c:v>
                </c:pt>
                <c:pt idx="5">
                  <c:v>0.402084</c:v>
                </c:pt>
                <c:pt idx="6">
                  <c:v>0.3071256</c:v>
                </c:pt>
                <c:pt idx="7">
                  <c:v>45.593084400000002</c:v>
                </c:pt>
                <c:pt idx="8">
                  <c:v>8.2256399999999993E-2</c:v>
                </c:pt>
                <c:pt idx="9">
                  <c:v>0.9466931999999999</c:v>
                </c:pt>
                <c:pt idx="10">
                  <c:v>1.5507827999999999</c:v>
                </c:pt>
                <c:pt idx="11">
                  <c:v>0.98628840000000007</c:v>
                </c:pt>
              </c:numCache>
            </c:numRef>
          </c:val>
        </c:ser>
        <c:ser>
          <c:idx val="9"/>
          <c:order val="9"/>
          <c:tx>
            <c:strRef>
              <c:f>RefCO2vsRE!$O$231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RefCO2vsRE!$O$246:$O$258</c:f>
              <c:numCache>
                <c:formatCode>_(* #,##0.00_);_(* \(#,##0.00\);_(* "-"??_);_(@_)</c:formatCode>
                <c:ptCount val="13"/>
                <c:pt idx="0">
                  <c:v>10.345384800000001</c:v>
                </c:pt>
                <c:pt idx="1">
                  <c:v>-2.9628072000000003</c:v>
                </c:pt>
                <c:pt idx="2">
                  <c:v>-34.617592799999997</c:v>
                </c:pt>
                <c:pt idx="3">
                  <c:v>0.58560599999999996</c:v>
                </c:pt>
                <c:pt idx="4">
                  <c:v>-0.41049359999999996</c:v>
                </c:pt>
                <c:pt idx="5">
                  <c:v>-21.780250799999997</c:v>
                </c:pt>
                <c:pt idx="6">
                  <c:v>0.65130599999999872</c:v>
                </c:pt>
                <c:pt idx="7">
                  <c:v>28.186964400000001</c:v>
                </c:pt>
                <c:pt idx="8">
                  <c:v>0.55652279999999976</c:v>
                </c:pt>
                <c:pt idx="9">
                  <c:v>2.0756819999999996</c:v>
                </c:pt>
                <c:pt idx="10">
                  <c:v>10.0662912</c:v>
                </c:pt>
                <c:pt idx="11">
                  <c:v>3.0651239999999969</c:v>
                </c:pt>
              </c:numCache>
            </c:numRef>
          </c:val>
        </c:ser>
        <c:ser>
          <c:idx val="14"/>
          <c:order val="10"/>
          <c:tx>
            <c:strRef>
              <c:f>RefCO2vsRE!$R$231</c:f>
              <c:strCache>
                <c:ptCount val="1"/>
                <c:pt idx="0">
                  <c:v>Dist. Oil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RefCO2vsRE!$R$246:$R$258</c:f>
              <c:numCache>
                <c:formatCode>_(* #,##0.00_);_(* \(#,##0.00\);_(* "-"??_);_(@_)</c:formatCode>
                <c:ptCount val="13"/>
                <c:pt idx="0">
                  <c:v>1.9972799999999999E-2</c:v>
                </c:pt>
                <c:pt idx="1">
                  <c:v>1.9184400000000001E-2</c:v>
                </c:pt>
                <c:pt idx="2">
                  <c:v>0</c:v>
                </c:pt>
                <c:pt idx="3">
                  <c:v>2.6279999999999997E-3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6.3071999999999998E-3</c:v>
                </c:pt>
                <c:pt idx="9">
                  <c:v>2.5491600000000003E-2</c:v>
                </c:pt>
                <c:pt idx="10">
                  <c:v>8.4971999999999999E-3</c:v>
                </c:pt>
                <c:pt idx="11">
                  <c:v>3.1623600000000002E-2</c:v>
                </c:pt>
              </c:numCache>
            </c:numRef>
          </c:val>
        </c:ser>
        <c:ser>
          <c:idx val="15"/>
          <c:order val="11"/>
          <c:tx>
            <c:strRef>
              <c:f>RefCO2vsRE!$S$231</c:f>
              <c:strCache>
                <c:ptCount val="1"/>
                <c:pt idx="0">
                  <c:v>Mini Hydro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RefCO2vsRE!$S$246:$S$258</c:f>
              <c:numCache>
                <c:formatCode>_(* #,##0.00_);_(* \(#,##0.00\);_(* "-"??_);_(@_)</c:formatCode>
                <c:ptCount val="13"/>
                <c:pt idx="0">
                  <c:v>0.66952680000000009</c:v>
                </c:pt>
                <c:pt idx="1">
                  <c:v>0</c:v>
                </c:pt>
                <c:pt idx="2">
                  <c:v>1.2775584</c:v>
                </c:pt>
                <c:pt idx="3">
                  <c:v>4.3449599999999998E-2</c:v>
                </c:pt>
                <c:pt idx="4">
                  <c:v>0.1188732</c:v>
                </c:pt>
                <c:pt idx="5">
                  <c:v>0.28566359999999996</c:v>
                </c:pt>
                <c:pt idx="6">
                  <c:v>0.20331960000000002</c:v>
                </c:pt>
                <c:pt idx="7">
                  <c:v>0.876</c:v>
                </c:pt>
                <c:pt idx="8">
                  <c:v>7.1656799999999993E-2</c:v>
                </c:pt>
                <c:pt idx="9">
                  <c:v>0.73505160000000003</c:v>
                </c:pt>
                <c:pt idx="10">
                  <c:v>1.1423915999999998</c:v>
                </c:pt>
                <c:pt idx="11">
                  <c:v>0.7742964</c:v>
                </c:pt>
              </c:numCache>
            </c:numRef>
          </c:val>
        </c:ser>
        <c:ser>
          <c:idx val="16"/>
          <c:order val="12"/>
          <c:tx>
            <c:strRef>
              <c:f>RefCO2vsRE!$T$231</c:f>
              <c:strCache>
                <c:ptCount val="1"/>
                <c:pt idx="0">
                  <c:v>Dist.Solar PV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RefCO2vsRE!$B$246:$B$258</c:f>
              <c:strCache>
                <c:ptCount val="12"/>
                <c:pt idx="0">
                  <c:v>Angola</c:v>
                </c:pt>
                <c:pt idx="1">
                  <c:v>Botswana</c:v>
                </c:pt>
                <c:pt idx="2">
                  <c:v>DRC</c:v>
                </c:pt>
                <c:pt idx="3">
                  <c:v>Lesotho</c:v>
                </c:pt>
                <c:pt idx="4">
                  <c:v>Malawi</c:v>
                </c:pt>
                <c:pt idx="5">
                  <c:v>Mozambique</c:v>
                </c:pt>
                <c:pt idx="6">
                  <c:v>Namibia</c:v>
                </c:pt>
                <c:pt idx="7">
                  <c:v>South Africa</c:v>
                </c:pt>
                <c:pt idx="8">
                  <c:v>Swaziland</c:v>
                </c:pt>
                <c:pt idx="9">
                  <c:v>Tanzania</c:v>
                </c:pt>
                <c:pt idx="10">
                  <c:v>Zambia</c:v>
                </c:pt>
                <c:pt idx="11">
                  <c:v>Zimbabwe</c:v>
                </c:pt>
              </c:strCache>
            </c:strRef>
          </c:cat>
          <c:val>
            <c:numRef>
              <c:f>RefCO2vsRE!$T$246:$T$258</c:f>
              <c:numCache>
                <c:formatCode>_(* #,##0.00_);_(* \(#,##0.00\);_(* "-"??_);_(@_)</c:formatCode>
                <c:ptCount val="13"/>
                <c:pt idx="0">
                  <c:v>0</c:v>
                </c:pt>
                <c:pt idx="1">
                  <c:v>0.11869800000000001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43.0196592</c:v>
                </c:pt>
                <c:pt idx="8">
                  <c:v>5.475E-2</c:v>
                </c:pt>
                <c:pt idx="9">
                  <c:v>1.9936883999999999</c:v>
                </c:pt>
                <c:pt idx="10">
                  <c:v>0</c:v>
                </c:pt>
                <c:pt idx="11">
                  <c:v>0.49564079999999994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5857024"/>
        <c:axId val="105858944"/>
      </c:barChart>
      <c:catAx>
        <c:axId val="10585702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5858944"/>
        <c:crosses val="autoZero"/>
        <c:auto val="1"/>
        <c:lblAlgn val="ctr"/>
        <c:lblOffset val="100"/>
        <c:noMultiLvlLbl val="0"/>
      </c:catAx>
      <c:valAx>
        <c:axId val="10585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Generation share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0585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2</xdr:row>
      <xdr:rowOff>180975</xdr:rowOff>
    </xdr:from>
    <xdr:to>
      <xdr:col>33</xdr:col>
      <xdr:colOff>342900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85725</xdr:colOff>
      <xdr:row>19</xdr:row>
      <xdr:rowOff>19050</xdr:rowOff>
    </xdr:from>
    <xdr:to>
      <xdr:col>33</xdr:col>
      <xdr:colOff>390525</xdr:colOff>
      <xdr:row>34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38</xdr:row>
      <xdr:rowOff>0</xdr:rowOff>
    </xdr:from>
    <xdr:to>
      <xdr:col>33</xdr:col>
      <xdr:colOff>304800</xdr:colOff>
      <xdr:row>53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514350</xdr:colOff>
      <xdr:row>18</xdr:row>
      <xdr:rowOff>9525</xdr:rowOff>
    </xdr:from>
    <xdr:to>
      <xdr:col>15</xdr:col>
      <xdr:colOff>152400</xdr:colOff>
      <xdr:row>36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54428</xdr:colOff>
      <xdr:row>7</xdr:row>
      <xdr:rowOff>157842</xdr:rowOff>
    </xdr:from>
    <xdr:to>
      <xdr:col>38</xdr:col>
      <xdr:colOff>492578</xdr:colOff>
      <xdr:row>36</xdr:row>
      <xdr:rowOff>53067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104</xdr:row>
      <xdr:rowOff>9525</xdr:rowOff>
    </xdr:from>
    <xdr:to>
      <xdr:col>31</xdr:col>
      <xdr:colOff>209550</xdr:colOff>
      <xdr:row>128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230</xdr:row>
      <xdr:rowOff>0</xdr:rowOff>
    </xdr:from>
    <xdr:to>
      <xdr:col>33</xdr:col>
      <xdr:colOff>438150</xdr:colOff>
      <xdr:row>258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230</xdr:row>
      <xdr:rowOff>0</xdr:rowOff>
    </xdr:from>
    <xdr:to>
      <xdr:col>45</xdr:col>
      <xdr:colOff>438150</xdr:colOff>
      <xdr:row>258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259</xdr:row>
      <xdr:rowOff>190499</xdr:rowOff>
    </xdr:from>
    <xdr:to>
      <xdr:col>43</xdr:col>
      <xdr:colOff>485775</xdr:colOff>
      <xdr:row>286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497341</xdr:colOff>
      <xdr:row>139</xdr:row>
      <xdr:rowOff>72117</xdr:rowOff>
    </xdr:from>
    <xdr:to>
      <xdr:col>38</xdr:col>
      <xdr:colOff>192541</xdr:colOff>
      <xdr:row>150</xdr:row>
      <xdr:rowOff>72117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447675</xdr:colOff>
      <xdr:row>154</xdr:row>
      <xdr:rowOff>127907</xdr:rowOff>
    </xdr:from>
    <xdr:to>
      <xdr:col>28</xdr:col>
      <xdr:colOff>447675</xdr:colOff>
      <xdr:row>173</xdr:row>
      <xdr:rowOff>118381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229961</xdr:colOff>
      <xdr:row>177</xdr:row>
      <xdr:rowOff>72118</xdr:rowOff>
    </xdr:from>
    <xdr:to>
      <xdr:col>30</xdr:col>
      <xdr:colOff>229961</xdr:colOff>
      <xdr:row>196</xdr:row>
      <xdr:rowOff>62593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58</xdr:row>
      <xdr:rowOff>9525</xdr:rowOff>
    </xdr:from>
    <xdr:to>
      <xdr:col>31</xdr:col>
      <xdr:colOff>209550</xdr:colOff>
      <xdr:row>82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600074</xdr:colOff>
      <xdr:row>260</xdr:row>
      <xdr:rowOff>0</xdr:rowOff>
    </xdr:from>
    <xdr:to>
      <xdr:col>31</xdr:col>
      <xdr:colOff>571499</xdr:colOff>
      <xdr:row>286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581025</xdr:colOff>
      <xdr:row>260</xdr:row>
      <xdr:rowOff>0</xdr:rowOff>
    </xdr:from>
    <xdr:to>
      <xdr:col>33</xdr:col>
      <xdr:colOff>552451</xdr:colOff>
      <xdr:row>286</xdr:row>
      <xdr:rowOff>104775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428624</xdr:colOff>
      <xdr:row>164</xdr:row>
      <xdr:rowOff>0</xdr:rowOff>
    </xdr:from>
    <xdr:to>
      <xdr:col>42</xdr:col>
      <xdr:colOff>185057</xdr:colOff>
      <xdr:row>189</xdr:row>
      <xdr:rowOff>180975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0</xdr:colOff>
      <xdr:row>148</xdr:row>
      <xdr:rowOff>0</xdr:rowOff>
    </xdr:from>
    <xdr:to>
      <xdr:col>43</xdr:col>
      <xdr:colOff>304800</xdr:colOff>
      <xdr:row>162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7</xdr:row>
      <xdr:rowOff>142874</xdr:rowOff>
    </xdr:from>
    <xdr:to>
      <xdr:col>35</xdr:col>
      <xdr:colOff>542925</xdr:colOff>
      <xdr:row>36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104</xdr:row>
      <xdr:rowOff>9525</xdr:rowOff>
    </xdr:from>
    <xdr:to>
      <xdr:col>31</xdr:col>
      <xdr:colOff>209550</xdr:colOff>
      <xdr:row>128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215</xdr:row>
      <xdr:rowOff>0</xdr:rowOff>
    </xdr:from>
    <xdr:to>
      <xdr:col>33</xdr:col>
      <xdr:colOff>438150</xdr:colOff>
      <xdr:row>243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215</xdr:row>
      <xdr:rowOff>0</xdr:rowOff>
    </xdr:from>
    <xdr:to>
      <xdr:col>45</xdr:col>
      <xdr:colOff>438150</xdr:colOff>
      <xdr:row>243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244</xdr:row>
      <xdr:rowOff>190499</xdr:rowOff>
    </xdr:from>
    <xdr:to>
      <xdr:col>43</xdr:col>
      <xdr:colOff>485775</xdr:colOff>
      <xdr:row>271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214312</xdr:colOff>
      <xdr:row>148</xdr:row>
      <xdr:rowOff>104775</xdr:rowOff>
    </xdr:from>
    <xdr:to>
      <xdr:col>35</xdr:col>
      <xdr:colOff>519112</xdr:colOff>
      <xdr:row>162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295275</xdr:colOff>
      <xdr:row>150</xdr:row>
      <xdr:rowOff>95249</xdr:rowOff>
    </xdr:from>
    <xdr:to>
      <xdr:col>28</xdr:col>
      <xdr:colOff>295275</xdr:colOff>
      <xdr:row>169</xdr:row>
      <xdr:rowOff>85724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523875</xdr:colOff>
      <xdr:row>170</xdr:row>
      <xdr:rowOff>104775</xdr:rowOff>
    </xdr:from>
    <xdr:to>
      <xdr:col>28</xdr:col>
      <xdr:colOff>523875</xdr:colOff>
      <xdr:row>189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58</xdr:row>
      <xdr:rowOff>9525</xdr:rowOff>
    </xdr:from>
    <xdr:to>
      <xdr:col>31</xdr:col>
      <xdr:colOff>209550</xdr:colOff>
      <xdr:row>82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600074</xdr:colOff>
      <xdr:row>245</xdr:row>
      <xdr:rowOff>0</xdr:rowOff>
    </xdr:from>
    <xdr:to>
      <xdr:col>31</xdr:col>
      <xdr:colOff>571499</xdr:colOff>
      <xdr:row>271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581025</xdr:colOff>
      <xdr:row>245</xdr:row>
      <xdr:rowOff>0</xdr:rowOff>
    </xdr:from>
    <xdr:to>
      <xdr:col>33</xdr:col>
      <xdr:colOff>552451</xdr:colOff>
      <xdr:row>271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8</xdr:row>
      <xdr:rowOff>41364</xdr:rowOff>
    </xdr:from>
    <xdr:to>
      <xdr:col>37</xdr:col>
      <xdr:colOff>133350</xdr:colOff>
      <xdr:row>36</xdr:row>
      <xdr:rowOff>172809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104</xdr:row>
      <xdr:rowOff>9525</xdr:rowOff>
    </xdr:from>
    <xdr:to>
      <xdr:col>31</xdr:col>
      <xdr:colOff>209550</xdr:colOff>
      <xdr:row>128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215</xdr:row>
      <xdr:rowOff>0</xdr:rowOff>
    </xdr:from>
    <xdr:to>
      <xdr:col>33</xdr:col>
      <xdr:colOff>438150</xdr:colOff>
      <xdr:row>243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215</xdr:row>
      <xdr:rowOff>0</xdr:rowOff>
    </xdr:from>
    <xdr:to>
      <xdr:col>45</xdr:col>
      <xdr:colOff>438150</xdr:colOff>
      <xdr:row>243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244</xdr:row>
      <xdr:rowOff>190499</xdr:rowOff>
    </xdr:from>
    <xdr:to>
      <xdr:col>43</xdr:col>
      <xdr:colOff>485775</xdr:colOff>
      <xdr:row>271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214312</xdr:colOff>
      <xdr:row>148</xdr:row>
      <xdr:rowOff>104775</xdr:rowOff>
    </xdr:from>
    <xdr:to>
      <xdr:col>35</xdr:col>
      <xdr:colOff>519112</xdr:colOff>
      <xdr:row>162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295275</xdr:colOff>
      <xdr:row>150</xdr:row>
      <xdr:rowOff>95249</xdr:rowOff>
    </xdr:from>
    <xdr:to>
      <xdr:col>28</xdr:col>
      <xdr:colOff>295275</xdr:colOff>
      <xdr:row>169</xdr:row>
      <xdr:rowOff>85724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523875</xdr:colOff>
      <xdr:row>170</xdr:row>
      <xdr:rowOff>104775</xdr:rowOff>
    </xdr:from>
    <xdr:to>
      <xdr:col>28</xdr:col>
      <xdr:colOff>523875</xdr:colOff>
      <xdr:row>189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58</xdr:row>
      <xdr:rowOff>9525</xdr:rowOff>
    </xdr:from>
    <xdr:to>
      <xdr:col>31</xdr:col>
      <xdr:colOff>209550</xdr:colOff>
      <xdr:row>82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600074</xdr:colOff>
      <xdr:row>245</xdr:row>
      <xdr:rowOff>0</xdr:rowOff>
    </xdr:from>
    <xdr:to>
      <xdr:col>31</xdr:col>
      <xdr:colOff>571499</xdr:colOff>
      <xdr:row>271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581025</xdr:colOff>
      <xdr:row>245</xdr:row>
      <xdr:rowOff>0</xdr:rowOff>
    </xdr:from>
    <xdr:to>
      <xdr:col>33</xdr:col>
      <xdr:colOff>552451</xdr:colOff>
      <xdr:row>271</xdr:row>
      <xdr:rowOff>104775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533400</xdr:colOff>
      <xdr:row>7</xdr:row>
      <xdr:rowOff>228599</xdr:rowOff>
    </xdr:from>
    <xdr:to>
      <xdr:col>34</xdr:col>
      <xdr:colOff>438150</xdr:colOff>
      <xdr:row>36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82</xdr:row>
      <xdr:rowOff>9525</xdr:rowOff>
    </xdr:from>
    <xdr:to>
      <xdr:col>31</xdr:col>
      <xdr:colOff>209550</xdr:colOff>
      <xdr:row>106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193</xdr:row>
      <xdr:rowOff>0</xdr:rowOff>
    </xdr:from>
    <xdr:to>
      <xdr:col>33</xdr:col>
      <xdr:colOff>438150</xdr:colOff>
      <xdr:row>221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193</xdr:row>
      <xdr:rowOff>0</xdr:rowOff>
    </xdr:from>
    <xdr:to>
      <xdr:col>45</xdr:col>
      <xdr:colOff>438150</xdr:colOff>
      <xdr:row>221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</xdr:colOff>
      <xdr:row>223</xdr:row>
      <xdr:rowOff>0</xdr:rowOff>
    </xdr:from>
    <xdr:to>
      <xdr:col>41</xdr:col>
      <xdr:colOff>326572</xdr:colOff>
      <xdr:row>251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214312</xdr:colOff>
      <xdr:row>126</xdr:row>
      <xdr:rowOff>104775</xdr:rowOff>
    </xdr:from>
    <xdr:to>
      <xdr:col>33</xdr:col>
      <xdr:colOff>519112</xdr:colOff>
      <xdr:row>140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38100</xdr:colOff>
      <xdr:row>127</xdr:row>
      <xdr:rowOff>114299</xdr:rowOff>
    </xdr:from>
    <xdr:to>
      <xdr:col>22</xdr:col>
      <xdr:colOff>38100</xdr:colOff>
      <xdr:row>146</xdr:row>
      <xdr:rowOff>104774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150</xdr:row>
      <xdr:rowOff>0</xdr:rowOff>
    </xdr:from>
    <xdr:to>
      <xdr:col>22</xdr:col>
      <xdr:colOff>0</xdr:colOff>
      <xdr:row>168</xdr:row>
      <xdr:rowOff>180975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364807</xdr:colOff>
      <xdr:row>5</xdr:row>
      <xdr:rowOff>30480</xdr:rowOff>
    </xdr:from>
    <xdr:to>
      <xdr:col>16</xdr:col>
      <xdr:colOff>55245</xdr:colOff>
      <xdr:row>23</xdr:row>
      <xdr:rowOff>13335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550544</xdr:colOff>
      <xdr:row>19</xdr:row>
      <xdr:rowOff>100011</xdr:rowOff>
    </xdr:from>
    <xdr:to>
      <xdr:col>10</xdr:col>
      <xdr:colOff>445769</xdr:colOff>
      <xdr:row>36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RE_v13_highcostreduction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REF_v13_nocostreduction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RE_v13_highcostreductions_no_Ing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REF_v13_nocostreductions_noco2pric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RE_v13_highcostreductions_noCO2pric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RE_v13_highcostreductions_no_Inga_noCO2pr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_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 t="str">
            <v>Coal</v>
          </cell>
          <cell r="D9" t="str">
            <v>Oil</v>
          </cell>
          <cell r="E9" t="str">
            <v>Gas</v>
          </cell>
          <cell r="F9" t="str">
            <v>Nuclear</v>
          </cell>
          <cell r="G9" t="str">
            <v>Hydro</v>
          </cell>
          <cell r="H9" t="str">
            <v>Biomass</v>
          </cell>
          <cell r="I9" t="str">
            <v>Solar PV</v>
          </cell>
          <cell r="J9" t="str">
            <v>Solar Thermal</v>
          </cell>
          <cell r="K9" t="str">
            <v>Wind</v>
          </cell>
          <cell r="L9" t="str">
            <v>Total Cent.</v>
          </cell>
          <cell r="M9" t="str">
            <v>Imports</v>
          </cell>
          <cell r="N9" t="str">
            <v>Exports</v>
          </cell>
          <cell r="O9" t="str">
            <v>Net Imports</v>
          </cell>
          <cell r="P9" t="str">
            <v>dom. System dmd</v>
          </cell>
          <cell r="Q9" t="str">
            <v>Dist. Oil</v>
          </cell>
          <cell r="R9" t="str">
            <v>Dist. Biomass</v>
          </cell>
          <cell r="S9" t="str">
            <v>Mini Hydro</v>
          </cell>
          <cell r="T9" t="str">
            <v>Dist.Solar PV</v>
          </cell>
          <cell r="AN9" t="str">
            <v>Coal</v>
          </cell>
          <cell r="AO9" t="str">
            <v>Oil</v>
          </cell>
          <cell r="AP9" t="str">
            <v>Gas</v>
          </cell>
          <cell r="AQ9" t="str">
            <v>Nuclear</v>
          </cell>
          <cell r="AR9" t="str">
            <v>Hydro</v>
          </cell>
          <cell r="AS9" t="str">
            <v>Biomass</v>
          </cell>
          <cell r="AT9" t="str">
            <v>Solar PV</v>
          </cell>
          <cell r="AU9" t="str">
            <v>Solar Thermal</v>
          </cell>
          <cell r="AV9" t="str">
            <v>Wind</v>
          </cell>
          <cell r="AW9" t="str">
            <v>Net Imports</v>
          </cell>
          <cell r="AX9" t="str">
            <v>Dist. Oil</v>
          </cell>
          <cell r="AY9" t="str">
            <v>Dist. Biomass</v>
          </cell>
          <cell r="AZ9" t="str">
            <v>Mini Hydro</v>
          </cell>
          <cell r="BA9" t="str">
            <v>Dist.Solar PV</v>
          </cell>
        </row>
        <row r="10">
          <cell r="B10">
            <v>2010</v>
          </cell>
          <cell r="C10">
            <v>263463.83280000003</v>
          </cell>
          <cell r="D10">
            <v>2425.1184000000003</v>
          </cell>
          <cell r="E10">
            <v>4322.3591999999999</v>
          </cell>
          <cell r="F10">
            <v>12783.818399999998</v>
          </cell>
          <cell r="G10">
            <v>36887.834399999992</v>
          </cell>
          <cell r="H10">
            <v>1587.3995999999997</v>
          </cell>
          <cell r="I10">
            <v>0</v>
          </cell>
          <cell r="J10">
            <v>0</v>
          </cell>
          <cell r="K10">
            <v>0</v>
          </cell>
          <cell r="L10">
            <v>321470.3628</v>
          </cell>
          <cell r="M10">
            <v>37801.502399999998</v>
          </cell>
          <cell r="N10">
            <v>38395.868399999992</v>
          </cell>
          <cell r="O10">
            <v>-594.36599999999453</v>
          </cell>
          <cell r="P10">
            <v>281622.61200000002</v>
          </cell>
          <cell r="Q10">
            <v>544.95960000000002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270223.74960000004</v>
          </cell>
          <cell r="D11">
            <v>2451.2231999999995</v>
          </cell>
          <cell r="E11">
            <v>4658.6556</v>
          </cell>
          <cell r="F11">
            <v>12783.818399999998</v>
          </cell>
          <cell r="G11">
            <v>39333.100799999993</v>
          </cell>
          <cell r="H11">
            <v>2152.4195999999997</v>
          </cell>
          <cell r="I11">
            <v>0</v>
          </cell>
          <cell r="J11">
            <v>0</v>
          </cell>
          <cell r="K11">
            <v>0</v>
          </cell>
          <cell r="L11">
            <v>331602.96720000007</v>
          </cell>
          <cell r="M11">
            <v>35413.876799999998</v>
          </cell>
          <cell r="N11">
            <v>35991.423599999995</v>
          </cell>
          <cell r="O11">
            <v>-577.54679999999644</v>
          </cell>
          <cell r="P11">
            <v>291850.788</v>
          </cell>
          <cell r="Q11">
            <v>1056.9816000000003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278876.87760000001</v>
          </cell>
          <cell r="D12">
            <v>2405.4960000000001</v>
          </cell>
          <cell r="E12">
            <v>5236.3775999999998</v>
          </cell>
          <cell r="F12">
            <v>12783.818399999998</v>
          </cell>
          <cell r="G12">
            <v>40774.558799999999</v>
          </cell>
          <cell r="H12">
            <v>2521.2155999999995</v>
          </cell>
          <cell r="I12">
            <v>0</v>
          </cell>
          <cell r="J12">
            <v>0</v>
          </cell>
          <cell r="K12">
            <v>0</v>
          </cell>
          <cell r="L12">
            <v>342598.34399999998</v>
          </cell>
          <cell r="M12">
            <v>33559.122000000003</v>
          </cell>
          <cell r="N12">
            <v>34104.344399999994</v>
          </cell>
          <cell r="O12">
            <v>-545.22239999999147</v>
          </cell>
          <cell r="P12">
            <v>302783.26800000004</v>
          </cell>
          <cell r="Q12">
            <v>1228.8527999999999</v>
          </cell>
          <cell r="R12">
            <v>0</v>
          </cell>
          <cell r="S12">
            <v>150.9348</v>
          </cell>
          <cell r="T12">
            <v>0</v>
          </cell>
        </row>
        <row r="13">
          <cell r="B13">
            <v>2013</v>
          </cell>
          <cell r="C13">
            <v>287865.95159999997</v>
          </cell>
          <cell r="D13">
            <v>2447.8067999999994</v>
          </cell>
          <cell r="E13">
            <v>5991.84</v>
          </cell>
          <cell r="F13">
            <v>12783.818399999998</v>
          </cell>
          <cell r="G13">
            <v>41908.715999999986</v>
          </cell>
          <cell r="H13">
            <v>2563.0883999999996</v>
          </cell>
          <cell r="I13">
            <v>999.69119999999998</v>
          </cell>
          <cell r="J13">
            <v>0</v>
          </cell>
          <cell r="K13">
            <v>1666.1519999999998</v>
          </cell>
          <cell r="L13">
            <v>356227.06440000003</v>
          </cell>
          <cell r="M13">
            <v>35249.4516</v>
          </cell>
          <cell r="N13">
            <v>35831.728799999997</v>
          </cell>
          <cell r="O13">
            <v>-582.27719999999681</v>
          </cell>
          <cell r="P13">
            <v>315689.37599999999</v>
          </cell>
          <cell r="Q13">
            <v>1254.3444</v>
          </cell>
          <cell r="R13">
            <v>0</v>
          </cell>
          <cell r="S13">
            <v>155.57760000000002</v>
          </cell>
          <cell r="T13">
            <v>0</v>
          </cell>
        </row>
        <row r="14">
          <cell r="B14">
            <v>2014</v>
          </cell>
          <cell r="C14">
            <v>294550.44479999994</v>
          </cell>
          <cell r="D14">
            <v>0</v>
          </cell>
          <cell r="E14">
            <v>8190.0744000000004</v>
          </cell>
          <cell r="F14">
            <v>12783.818399999998</v>
          </cell>
          <cell r="G14">
            <v>43793.342399999987</v>
          </cell>
          <cell r="H14">
            <v>2563.0883999999996</v>
          </cell>
          <cell r="I14">
            <v>1724.7563999999998</v>
          </cell>
          <cell r="J14">
            <v>280.14479999999998</v>
          </cell>
          <cell r="K14">
            <v>3174.0984000000003</v>
          </cell>
          <cell r="L14">
            <v>367059.76799999992</v>
          </cell>
          <cell r="M14">
            <v>34178.541599999997</v>
          </cell>
          <cell r="N14">
            <v>34749.781199999998</v>
          </cell>
          <cell r="O14">
            <v>-571.23960000000079</v>
          </cell>
          <cell r="P14">
            <v>326208.38399999996</v>
          </cell>
          <cell r="Q14">
            <v>574.91879999999992</v>
          </cell>
          <cell r="R14">
            <v>0</v>
          </cell>
          <cell r="S14">
            <v>726.29160000000013</v>
          </cell>
          <cell r="T14">
            <v>0</v>
          </cell>
        </row>
        <row r="15">
          <cell r="B15">
            <v>2015</v>
          </cell>
          <cell r="C15">
            <v>302755.58639999997</v>
          </cell>
          <cell r="D15">
            <v>0</v>
          </cell>
          <cell r="E15">
            <v>9317.1359999999968</v>
          </cell>
          <cell r="F15">
            <v>12783.818399999998</v>
          </cell>
          <cell r="G15">
            <v>44676.262799999997</v>
          </cell>
          <cell r="H15">
            <v>3132.4883999999997</v>
          </cell>
          <cell r="I15">
            <v>2638.2492000000002</v>
          </cell>
          <cell r="J15">
            <v>840.43439999999998</v>
          </cell>
          <cell r="K15">
            <v>4890.9708000000001</v>
          </cell>
          <cell r="L15">
            <v>381034.94640000002</v>
          </cell>
          <cell r="M15">
            <v>40803.116399999999</v>
          </cell>
          <cell r="N15">
            <v>41406.592800000006</v>
          </cell>
          <cell r="O15">
            <v>-603.47640000000683</v>
          </cell>
          <cell r="P15">
            <v>339842.44800000003</v>
          </cell>
          <cell r="Q15">
            <v>592.17600000000004</v>
          </cell>
          <cell r="R15">
            <v>0</v>
          </cell>
          <cell r="S15">
            <v>979.01760000000002</v>
          </cell>
          <cell r="T15">
            <v>0</v>
          </cell>
        </row>
        <row r="16">
          <cell r="B16">
            <v>2016</v>
          </cell>
          <cell r="C16">
            <v>322461.81959999999</v>
          </cell>
          <cell r="D16">
            <v>0</v>
          </cell>
          <cell r="E16">
            <v>2112.6492000000003</v>
          </cell>
          <cell r="F16">
            <v>12783.818399999998</v>
          </cell>
          <cell r="G16">
            <v>49024.288800000002</v>
          </cell>
          <cell r="H16">
            <v>3132.4883999999997</v>
          </cell>
          <cell r="I16">
            <v>3516.6143999999999</v>
          </cell>
          <cell r="J16">
            <v>1120.5791999999999</v>
          </cell>
          <cell r="K16">
            <v>4892.2848000000004</v>
          </cell>
          <cell r="L16">
            <v>399044.54279999994</v>
          </cell>
          <cell r="M16">
            <v>67955.787599999996</v>
          </cell>
          <cell r="N16">
            <v>69152.578800000003</v>
          </cell>
          <cell r="O16">
            <v>-1196.7912000000069</v>
          </cell>
          <cell r="P16">
            <v>353158.52399999992</v>
          </cell>
          <cell r="Q16">
            <v>545.48519999999996</v>
          </cell>
          <cell r="R16">
            <v>0</v>
          </cell>
          <cell r="S16">
            <v>1360.5155999999999</v>
          </cell>
          <cell r="T16">
            <v>0</v>
          </cell>
        </row>
        <row r="17">
          <cell r="B17">
            <v>2017</v>
          </cell>
          <cell r="C17">
            <v>329612.87040000001</v>
          </cell>
          <cell r="D17">
            <v>0</v>
          </cell>
          <cell r="E17">
            <v>2108.9699999999998</v>
          </cell>
          <cell r="F17">
            <v>12783.818399999998</v>
          </cell>
          <cell r="G17">
            <v>54699.980400000008</v>
          </cell>
          <cell r="H17">
            <v>3164.4623999999999</v>
          </cell>
          <cell r="I17">
            <v>3516.6143999999999</v>
          </cell>
          <cell r="J17">
            <v>1120.5791999999999</v>
          </cell>
          <cell r="K17">
            <v>4893.6864000000005</v>
          </cell>
          <cell r="L17">
            <v>411900.9816</v>
          </cell>
          <cell r="M17">
            <v>77304.81</v>
          </cell>
          <cell r="N17">
            <v>78640.44720000001</v>
          </cell>
          <cell r="O17">
            <v>-1335.6372000000119</v>
          </cell>
          <cell r="P17">
            <v>368003.21999999991</v>
          </cell>
          <cell r="Q17">
            <v>547.41239999999993</v>
          </cell>
          <cell r="R17">
            <v>0</v>
          </cell>
          <cell r="S17">
            <v>1757.4312</v>
          </cell>
          <cell r="T17">
            <v>0</v>
          </cell>
        </row>
        <row r="18">
          <cell r="B18">
            <v>2018</v>
          </cell>
          <cell r="C18">
            <v>332887.88400000002</v>
          </cell>
          <cell r="D18">
            <v>0</v>
          </cell>
          <cell r="E18">
            <v>2184.8316</v>
          </cell>
          <cell r="F18">
            <v>12783.818399999998</v>
          </cell>
          <cell r="G18">
            <v>65283.024000000005</v>
          </cell>
          <cell r="H18">
            <v>3183.3839999999996</v>
          </cell>
          <cell r="I18">
            <v>3516.6143999999999</v>
          </cell>
          <cell r="J18">
            <v>1120.5791999999999</v>
          </cell>
          <cell r="K18">
            <v>4895.0004000000008</v>
          </cell>
          <cell r="L18">
            <v>425855.136</v>
          </cell>
          <cell r="M18">
            <v>71107.285199999998</v>
          </cell>
          <cell r="N18">
            <v>72229.090799999976</v>
          </cell>
          <cell r="O18">
            <v>-1121.8055999999779</v>
          </cell>
          <cell r="P18">
            <v>383833.41599999985</v>
          </cell>
          <cell r="Q18">
            <v>549.25200000000007</v>
          </cell>
          <cell r="R18">
            <v>0</v>
          </cell>
          <cell r="S18">
            <v>2881.3391999999994</v>
          </cell>
          <cell r="T18">
            <v>0</v>
          </cell>
        </row>
        <row r="19">
          <cell r="B19">
            <v>2019</v>
          </cell>
          <cell r="C19">
            <v>337982.08679999993</v>
          </cell>
          <cell r="D19">
            <v>0</v>
          </cell>
          <cell r="E19">
            <v>8133.8351999999995</v>
          </cell>
          <cell r="F19">
            <v>12783.818399999998</v>
          </cell>
          <cell r="G19">
            <v>71154.939599999998</v>
          </cell>
          <cell r="H19">
            <v>3425.6855999999993</v>
          </cell>
          <cell r="I19">
            <v>3516.6143999999999</v>
          </cell>
          <cell r="J19">
            <v>1120.5791999999999</v>
          </cell>
          <cell r="K19">
            <v>4896.402</v>
          </cell>
          <cell r="L19">
            <v>443013.9611999999</v>
          </cell>
          <cell r="M19">
            <v>61058.075999999994</v>
          </cell>
          <cell r="N19">
            <v>62083.959600000009</v>
          </cell>
          <cell r="O19">
            <v>-1025.8836000000156</v>
          </cell>
          <cell r="P19">
            <v>400747.22400000005</v>
          </cell>
          <cell r="Q19">
            <v>551.09159999999997</v>
          </cell>
          <cell r="R19">
            <v>0</v>
          </cell>
          <cell r="S19">
            <v>3352.8024000000005</v>
          </cell>
          <cell r="T19">
            <v>0</v>
          </cell>
        </row>
        <row r="20">
          <cell r="B20">
            <v>2020</v>
          </cell>
          <cell r="C20">
            <v>341065.95719999995</v>
          </cell>
          <cell r="D20">
            <v>0</v>
          </cell>
          <cell r="E20">
            <v>11942.595599999997</v>
          </cell>
          <cell r="F20">
            <v>12783.818399999998</v>
          </cell>
          <cell r="G20">
            <v>79802.636400000018</v>
          </cell>
          <cell r="H20">
            <v>3434.6207999999997</v>
          </cell>
          <cell r="I20">
            <v>3516.6143999999999</v>
          </cell>
          <cell r="J20">
            <v>1120.5791999999999</v>
          </cell>
          <cell r="K20">
            <v>4897.8912</v>
          </cell>
          <cell r="L20">
            <v>458564.71319999994</v>
          </cell>
          <cell r="M20">
            <v>53624.778000000006</v>
          </cell>
          <cell r="N20">
            <v>54504.45719999999</v>
          </cell>
          <cell r="O20">
            <v>-879.67919999998412</v>
          </cell>
          <cell r="P20">
            <v>416347.908</v>
          </cell>
          <cell r="Q20">
            <v>541.63080000000002</v>
          </cell>
          <cell r="R20">
            <v>0</v>
          </cell>
          <cell r="S20">
            <v>3790.5395999999992</v>
          </cell>
          <cell r="T20">
            <v>27.068399999999997</v>
          </cell>
        </row>
        <row r="21">
          <cell r="B21">
            <v>2021</v>
          </cell>
          <cell r="C21">
            <v>341097.75599999999</v>
          </cell>
          <cell r="D21">
            <v>0</v>
          </cell>
          <cell r="E21">
            <v>11942.595599999997</v>
          </cell>
          <cell r="F21">
            <v>12783.818399999998</v>
          </cell>
          <cell r="G21">
            <v>88521.114000000031</v>
          </cell>
          <cell r="H21">
            <v>4693.2575999999999</v>
          </cell>
          <cell r="I21">
            <v>3516.6143999999999</v>
          </cell>
          <cell r="J21">
            <v>1120.5791999999999</v>
          </cell>
          <cell r="K21">
            <v>8841.7307999999994</v>
          </cell>
          <cell r="L21">
            <v>472517.46600000001</v>
          </cell>
          <cell r="M21">
            <v>57673.474800000011</v>
          </cell>
          <cell r="N21">
            <v>58704.351599999995</v>
          </cell>
          <cell r="O21">
            <v>-1030.8767999999836</v>
          </cell>
          <cell r="P21">
            <v>430693.28399999999</v>
          </cell>
          <cell r="Q21">
            <v>411.01920000000001</v>
          </cell>
          <cell r="R21">
            <v>0</v>
          </cell>
          <cell r="S21">
            <v>4004.7215999999994</v>
          </cell>
          <cell r="T21">
            <v>1380.576</v>
          </cell>
        </row>
        <row r="22">
          <cell r="B22">
            <v>2022</v>
          </cell>
          <cell r="C22">
            <v>341309.83559999999</v>
          </cell>
          <cell r="D22">
            <v>0</v>
          </cell>
          <cell r="E22">
            <v>11942.595599999997</v>
          </cell>
          <cell r="F22">
            <v>12783.818399999998</v>
          </cell>
          <cell r="G22">
            <v>96689.288400000005</v>
          </cell>
          <cell r="H22">
            <v>5808.7560000000003</v>
          </cell>
          <cell r="I22">
            <v>3516.6143999999999</v>
          </cell>
          <cell r="J22">
            <v>1120.5791999999999</v>
          </cell>
          <cell r="K22">
            <v>13200.2688</v>
          </cell>
          <cell r="L22">
            <v>486371.75640000001</v>
          </cell>
          <cell r="M22">
            <v>71608.532399999996</v>
          </cell>
          <cell r="N22">
            <v>72928.839599999992</v>
          </cell>
          <cell r="O22">
            <v>-1320.3071999999956</v>
          </cell>
          <cell r="P22">
            <v>444476.26800000004</v>
          </cell>
          <cell r="Q22">
            <v>275.85239999999999</v>
          </cell>
          <cell r="R22">
            <v>0</v>
          </cell>
          <cell r="S22">
            <v>4267.5216</v>
          </cell>
          <cell r="T22">
            <v>2376.5880000000002</v>
          </cell>
        </row>
        <row r="23">
          <cell r="B23">
            <v>2023</v>
          </cell>
          <cell r="C23">
            <v>331454.83559999999</v>
          </cell>
          <cell r="D23">
            <v>0</v>
          </cell>
          <cell r="E23">
            <v>11942.595599999997</v>
          </cell>
          <cell r="F23">
            <v>12783.818399999998</v>
          </cell>
          <cell r="G23">
            <v>102591.86399999997</v>
          </cell>
          <cell r="H23">
            <v>7333.5215999999991</v>
          </cell>
          <cell r="I23">
            <v>12332.678399999999</v>
          </cell>
          <cell r="J23">
            <v>1120.5791999999999</v>
          </cell>
          <cell r="K23">
            <v>21903.766799999998</v>
          </cell>
          <cell r="L23">
            <v>501463.65959999984</v>
          </cell>
          <cell r="M23">
            <v>87130.726800000004</v>
          </cell>
          <cell r="N23">
            <v>88961.829599999997</v>
          </cell>
          <cell r="O23">
            <v>-1831.1027999999933</v>
          </cell>
          <cell r="P23">
            <v>458388.02399999998</v>
          </cell>
          <cell r="Q23">
            <v>257.45639999999997</v>
          </cell>
          <cell r="R23">
            <v>0</v>
          </cell>
          <cell r="S23">
            <v>4485.6456000000007</v>
          </cell>
          <cell r="T23">
            <v>2619.5028000000002</v>
          </cell>
          <cell r="AN23" t="str">
            <v>Coal</v>
          </cell>
          <cell r="AO23" t="str">
            <v>Oil</v>
          </cell>
          <cell r="AP23" t="str">
            <v>Gas</v>
          </cell>
          <cell r="AQ23" t="str">
            <v>Nuclear</v>
          </cell>
          <cell r="AR23" t="str">
            <v>Hydro</v>
          </cell>
          <cell r="AS23" t="str">
            <v>Biomass</v>
          </cell>
          <cell r="AT23" t="str">
            <v>Solar PV</v>
          </cell>
          <cell r="AU23" t="str">
            <v>Solar Thermal</v>
          </cell>
          <cell r="AV23" t="str">
            <v>Wind</v>
          </cell>
          <cell r="AW23" t="str">
            <v>Net Imports</v>
          </cell>
          <cell r="AX23" t="str">
            <v>Dist. Oil</v>
          </cell>
          <cell r="AY23" t="str">
            <v>Dist. Biomass</v>
          </cell>
          <cell r="AZ23" t="str">
            <v>Mini Hydro</v>
          </cell>
          <cell r="BA23" t="str">
            <v>Dist.Solar PV</v>
          </cell>
        </row>
        <row r="24">
          <cell r="B24">
            <v>2024</v>
          </cell>
          <cell r="C24">
            <v>325492.16639999999</v>
          </cell>
          <cell r="D24">
            <v>0</v>
          </cell>
          <cell r="E24">
            <v>11942.595599999997</v>
          </cell>
          <cell r="F24">
            <v>12783.818399999998</v>
          </cell>
          <cell r="G24">
            <v>108561.62879999998</v>
          </cell>
          <cell r="H24">
            <v>7333.5215999999991</v>
          </cell>
          <cell r="I24">
            <v>21175.547999999999</v>
          </cell>
          <cell r="J24">
            <v>1120.5791999999999</v>
          </cell>
          <cell r="K24">
            <v>28412.359199999999</v>
          </cell>
          <cell r="L24">
            <v>516822.2171999999</v>
          </cell>
          <cell r="M24">
            <v>86222.051999999981</v>
          </cell>
          <cell r="N24">
            <v>88358.528399999996</v>
          </cell>
          <cell r="O24">
            <v>-2136.4764000000141</v>
          </cell>
          <cell r="P24">
            <v>472731.64799999999</v>
          </cell>
          <cell r="Q24">
            <v>257.45639999999997</v>
          </cell>
          <cell r="R24">
            <v>0</v>
          </cell>
          <cell r="S24">
            <v>4700.3531999999996</v>
          </cell>
          <cell r="T24">
            <v>2828.2536</v>
          </cell>
          <cell r="AN24">
            <v>263463.83280000003</v>
          </cell>
          <cell r="AO24">
            <v>2425.1184000000003</v>
          </cell>
          <cell r="AP24">
            <v>4322.3591999999999</v>
          </cell>
          <cell r="AQ24">
            <v>12783.818399999998</v>
          </cell>
          <cell r="AR24">
            <v>36887.834399999992</v>
          </cell>
          <cell r="AS24">
            <v>1587.3995999999997</v>
          </cell>
          <cell r="AT24">
            <v>0</v>
          </cell>
          <cell r="AU24">
            <v>0</v>
          </cell>
          <cell r="AV24">
            <v>0</v>
          </cell>
          <cell r="AW24">
            <v>-594.36599999999453</v>
          </cell>
          <cell r="AX24">
            <v>544.95960000000002</v>
          </cell>
          <cell r="AY24">
            <v>0</v>
          </cell>
          <cell r="AZ24">
            <v>0</v>
          </cell>
          <cell r="BA24">
            <v>0</v>
          </cell>
        </row>
        <row r="25">
          <cell r="B25">
            <v>2025</v>
          </cell>
          <cell r="C25">
            <v>314198.5992</v>
          </cell>
          <cell r="D25">
            <v>0</v>
          </cell>
          <cell r="E25">
            <v>12729.593999999997</v>
          </cell>
          <cell r="F25">
            <v>16521.36</v>
          </cell>
          <cell r="G25">
            <v>112891.2588</v>
          </cell>
          <cell r="H25">
            <v>7333.5215999999991</v>
          </cell>
          <cell r="I25">
            <v>30718.166399999998</v>
          </cell>
          <cell r="J25">
            <v>1120.5791999999999</v>
          </cell>
          <cell r="K25">
            <v>32777.467199999999</v>
          </cell>
          <cell r="L25">
            <v>528290.54639999988</v>
          </cell>
          <cell r="M25">
            <v>86128.582800000004</v>
          </cell>
          <cell r="N25">
            <v>88483.007999999987</v>
          </cell>
          <cell r="O25">
            <v>-2354.4251999999833</v>
          </cell>
          <cell r="P25">
            <v>489495.66</v>
          </cell>
          <cell r="Q25">
            <v>257.45639999999997</v>
          </cell>
          <cell r="R25">
            <v>0</v>
          </cell>
          <cell r="S25">
            <v>4884.4007999999994</v>
          </cell>
          <cell r="T25">
            <v>8519.4503999999997</v>
          </cell>
          <cell r="AN25">
            <v>302755.58639999997</v>
          </cell>
          <cell r="AO25">
            <v>0</v>
          </cell>
          <cell r="AP25">
            <v>9317.1359999999968</v>
          </cell>
          <cell r="AQ25">
            <v>12783.818399999998</v>
          </cell>
          <cell r="AR25">
            <v>44676.262799999997</v>
          </cell>
          <cell r="AS25">
            <v>3132.4883999999997</v>
          </cell>
          <cell r="AT25">
            <v>2638.2492000000002</v>
          </cell>
          <cell r="AU25">
            <v>840.43439999999998</v>
          </cell>
          <cell r="AV25">
            <v>4890.9708000000001</v>
          </cell>
          <cell r="AW25">
            <v>-603.47640000000683</v>
          </cell>
          <cell r="AX25">
            <v>592.17600000000004</v>
          </cell>
          <cell r="AY25">
            <v>0</v>
          </cell>
          <cell r="AZ25">
            <v>979.01760000000002</v>
          </cell>
          <cell r="BA25">
            <v>0</v>
          </cell>
        </row>
        <row r="26">
          <cell r="B26">
            <v>2026</v>
          </cell>
          <cell r="C26">
            <v>314166.62519999995</v>
          </cell>
          <cell r="D26">
            <v>0</v>
          </cell>
          <cell r="E26">
            <v>10249.550399999998</v>
          </cell>
          <cell r="F26">
            <v>16521.36</v>
          </cell>
          <cell r="G26">
            <v>117688.6728</v>
          </cell>
          <cell r="H26">
            <v>8339.9579999999987</v>
          </cell>
          <cell r="I26">
            <v>34463.591999999997</v>
          </cell>
          <cell r="J26">
            <v>1120.5791999999999</v>
          </cell>
          <cell r="K26">
            <v>37747.453199999996</v>
          </cell>
          <cell r="L26">
            <v>540297.79079999996</v>
          </cell>
          <cell r="M26">
            <v>90644.012400000007</v>
          </cell>
          <cell r="N26">
            <v>93385.541999999987</v>
          </cell>
          <cell r="O26">
            <v>-2741.5295999999798</v>
          </cell>
          <cell r="P26">
            <v>506337.636</v>
          </cell>
          <cell r="Q26">
            <v>257.10599999999999</v>
          </cell>
          <cell r="R26">
            <v>0</v>
          </cell>
          <cell r="S26">
            <v>5122.3224</v>
          </cell>
          <cell r="T26">
            <v>13923.9324</v>
          </cell>
          <cell r="AN26">
            <v>312408.75599999999</v>
          </cell>
          <cell r="AO26">
            <v>0</v>
          </cell>
          <cell r="AP26">
            <v>6493.9632000000001</v>
          </cell>
          <cell r="AQ26">
            <v>16521.36</v>
          </cell>
          <cell r="AR26">
            <v>139168.63079999998</v>
          </cell>
          <cell r="AS26">
            <v>10189.193999999998</v>
          </cell>
          <cell r="AT26">
            <v>36409.012799999997</v>
          </cell>
          <cell r="AU26">
            <v>1120.5791999999999</v>
          </cell>
          <cell r="AV26">
            <v>50458.476000000002</v>
          </cell>
          <cell r="AW26">
            <v>-4238.2632000000158</v>
          </cell>
          <cell r="AX26">
            <v>113.70480000000001</v>
          </cell>
          <cell r="AY26">
            <v>0</v>
          </cell>
          <cell r="AZ26">
            <v>6197.7875999999997</v>
          </cell>
          <cell r="BA26">
            <v>45682.436399999999</v>
          </cell>
        </row>
        <row r="27">
          <cell r="B27">
            <v>2027</v>
          </cell>
          <cell r="C27">
            <v>313290.01199999999</v>
          </cell>
          <cell r="D27">
            <v>0</v>
          </cell>
          <cell r="E27">
            <v>10323.747599999997</v>
          </cell>
          <cell r="F27">
            <v>16521.36</v>
          </cell>
          <cell r="G27">
            <v>122731.54199999999</v>
          </cell>
          <cell r="H27">
            <v>8417.6592000000001</v>
          </cell>
          <cell r="I27">
            <v>36409.012799999997</v>
          </cell>
          <cell r="J27">
            <v>1120.5791999999999</v>
          </cell>
          <cell r="K27">
            <v>42054.57</v>
          </cell>
          <cell r="L27">
            <v>550868.4828</v>
          </cell>
          <cell r="M27">
            <v>93475.682399999991</v>
          </cell>
          <cell r="N27">
            <v>96498.320400000011</v>
          </cell>
          <cell r="O27">
            <v>-3022.6380000000208</v>
          </cell>
          <cell r="P27">
            <v>522519.10800000001</v>
          </cell>
          <cell r="Q27">
            <v>256.40520000000004</v>
          </cell>
          <cell r="R27">
            <v>0</v>
          </cell>
          <cell r="S27">
            <v>5380.1291999999994</v>
          </cell>
          <cell r="T27">
            <v>20043.055199999995</v>
          </cell>
          <cell r="AN27">
            <v>170200.31759999998</v>
          </cell>
          <cell r="AO27">
            <v>0</v>
          </cell>
          <cell r="AP27">
            <v>10152.752399999999</v>
          </cell>
          <cell r="AQ27">
            <v>45859.6512</v>
          </cell>
          <cell r="AR27">
            <v>191662.31759999998</v>
          </cell>
          <cell r="AS27">
            <v>14534.9424</v>
          </cell>
          <cell r="AT27">
            <v>763.60919999999999</v>
          </cell>
          <cell r="AU27">
            <v>333455.18159999995</v>
          </cell>
          <cell r="AV27">
            <v>93876.627599999978</v>
          </cell>
          <cell r="AW27">
            <v>-7953.4668000000238</v>
          </cell>
          <cell r="AX27">
            <v>95.221199999999996</v>
          </cell>
          <cell r="AY27">
            <v>0</v>
          </cell>
          <cell r="AZ27">
            <v>7989.2952000000005</v>
          </cell>
          <cell r="BA27">
            <v>176892.0816</v>
          </cell>
        </row>
        <row r="28">
          <cell r="B28">
            <v>2028</v>
          </cell>
          <cell r="C28">
            <v>314112.66359999997</v>
          </cell>
          <cell r="D28">
            <v>0</v>
          </cell>
          <cell r="E28">
            <v>10192.084799999999</v>
          </cell>
          <cell r="F28">
            <v>16521.36</v>
          </cell>
          <cell r="G28">
            <v>128166.77159999999</v>
          </cell>
          <cell r="H28">
            <v>9035.0639999999985</v>
          </cell>
          <cell r="I28">
            <v>36409.012799999997</v>
          </cell>
          <cell r="J28">
            <v>1120.5791999999999</v>
          </cell>
          <cell r="K28">
            <v>43552.092000000004</v>
          </cell>
          <cell r="L28">
            <v>559109.62799999991</v>
          </cell>
          <cell r="M28">
            <v>98338.971600000019</v>
          </cell>
          <cell r="N28">
            <v>101666.63280000001</v>
          </cell>
          <cell r="O28">
            <v>-3327.6611999999877</v>
          </cell>
          <cell r="P28">
            <v>538748.75999999989</v>
          </cell>
          <cell r="Q28">
            <v>256.40520000000004</v>
          </cell>
          <cell r="R28">
            <v>0</v>
          </cell>
          <cell r="S28">
            <v>5662.1135999999997</v>
          </cell>
          <cell r="T28">
            <v>27979.089600000003</v>
          </cell>
        </row>
        <row r="29">
          <cell r="B29">
            <v>2029</v>
          </cell>
          <cell r="C29">
            <v>314115.37919999997</v>
          </cell>
          <cell r="D29">
            <v>0</v>
          </cell>
          <cell r="E29">
            <v>8311.8384000000005</v>
          </cell>
          <cell r="F29">
            <v>16521.36</v>
          </cell>
          <cell r="G29">
            <v>133374.94199999998</v>
          </cell>
          <cell r="H29">
            <v>9751.8071999999993</v>
          </cell>
          <cell r="I29">
            <v>36409.012799999997</v>
          </cell>
          <cell r="J29">
            <v>1120.5791999999999</v>
          </cell>
          <cell r="K29">
            <v>46455.594000000005</v>
          </cell>
          <cell r="L29">
            <v>566060.51279999991</v>
          </cell>
          <cell r="M29">
            <v>98364.025200000004</v>
          </cell>
          <cell r="N29">
            <v>101838.76679999998</v>
          </cell>
          <cell r="O29">
            <v>-3474.7415999999794</v>
          </cell>
          <cell r="P29">
            <v>555529.41599999997</v>
          </cell>
          <cell r="Q29">
            <v>261.13560000000001</v>
          </cell>
          <cell r="R29">
            <v>0</v>
          </cell>
          <cell r="S29">
            <v>5933.5860000000002</v>
          </cell>
          <cell r="T29">
            <v>37353.866399999999</v>
          </cell>
        </row>
        <row r="30">
          <cell r="B30">
            <v>2030</v>
          </cell>
          <cell r="C30">
            <v>312408.75599999999</v>
          </cell>
          <cell r="D30">
            <v>0</v>
          </cell>
          <cell r="E30">
            <v>6493.9632000000001</v>
          </cell>
          <cell r="F30">
            <v>16521.36</v>
          </cell>
          <cell r="G30">
            <v>139168.63079999998</v>
          </cell>
          <cell r="H30">
            <v>10189.193999999998</v>
          </cell>
          <cell r="I30">
            <v>36409.012799999997</v>
          </cell>
          <cell r="J30">
            <v>1120.5791999999999</v>
          </cell>
          <cell r="K30">
            <v>50458.476000000002</v>
          </cell>
          <cell r="L30">
            <v>572769.97199999995</v>
          </cell>
          <cell r="M30">
            <v>99589.812000000005</v>
          </cell>
          <cell r="N30">
            <v>103828.07520000002</v>
          </cell>
          <cell r="O30">
            <v>-4238.2632000000158</v>
          </cell>
          <cell r="P30">
            <v>569874.79200000002</v>
          </cell>
          <cell r="Q30">
            <v>113.70480000000001</v>
          </cell>
          <cell r="R30">
            <v>0</v>
          </cell>
          <cell r="S30">
            <v>6197.7875999999997</v>
          </cell>
          <cell r="T30">
            <v>45682.436399999999</v>
          </cell>
        </row>
        <row r="32">
          <cell r="C32">
            <v>294631.73759999999</v>
          </cell>
          <cell r="D32">
            <v>0</v>
          </cell>
          <cell r="E32">
            <v>6517.6152000000011</v>
          </cell>
          <cell r="F32">
            <v>25959.2088</v>
          </cell>
          <cell r="G32">
            <v>192012.71759999997</v>
          </cell>
          <cell r="H32">
            <v>15302.668799999999</v>
          </cell>
          <cell r="I32">
            <v>30332.7264</v>
          </cell>
          <cell r="J32">
            <v>13953.453599999999</v>
          </cell>
          <cell r="K32">
            <v>79249.880399999995</v>
          </cell>
          <cell r="Q32">
            <v>62.458799999999997</v>
          </cell>
          <cell r="S32">
            <v>7642.4868000000006</v>
          </cell>
          <cell r="T32">
            <v>145137.0816</v>
          </cell>
        </row>
        <row r="33">
          <cell r="C33">
            <v>170200.31759999998</v>
          </cell>
          <cell r="D33">
            <v>0</v>
          </cell>
          <cell r="E33">
            <v>10152.752399999999</v>
          </cell>
          <cell r="F33">
            <v>45859.6512</v>
          </cell>
          <cell r="G33">
            <v>191662.31759999998</v>
          </cell>
          <cell r="H33">
            <v>14534.9424</v>
          </cell>
          <cell r="I33">
            <v>763.60919999999999</v>
          </cell>
          <cell r="J33">
            <v>333455.18159999995</v>
          </cell>
          <cell r="K33">
            <v>93876.627599999978</v>
          </cell>
          <cell r="Q33">
            <v>95.221199999999996</v>
          </cell>
          <cell r="S33">
            <v>7989.2952000000005</v>
          </cell>
          <cell r="T33">
            <v>176892.0816</v>
          </cell>
        </row>
        <row r="41">
          <cell r="B41">
            <v>2010</v>
          </cell>
          <cell r="C41">
            <v>36517.020000000004</v>
          </cell>
          <cell r="D41">
            <v>2913</v>
          </cell>
          <cell r="E41">
            <v>1096</v>
          </cell>
          <cell r="F41">
            <v>1800</v>
          </cell>
          <cell r="G41">
            <v>10212.6</v>
          </cell>
          <cell r="H41">
            <v>362.41999999999996</v>
          </cell>
          <cell r="I41">
            <v>0</v>
          </cell>
          <cell r="J41">
            <v>0</v>
          </cell>
          <cell r="K41">
            <v>0</v>
          </cell>
          <cell r="Q41">
            <v>384.86</v>
          </cell>
          <cell r="S41">
            <v>0</v>
          </cell>
          <cell r="T41">
            <v>0</v>
          </cell>
        </row>
        <row r="42">
          <cell r="B42">
            <v>2011</v>
          </cell>
          <cell r="C42">
            <v>37196.020000000004</v>
          </cell>
          <cell r="D42">
            <v>2913</v>
          </cell>
          <cell r="E42">
            <v>1114</v>
          </cell>
          <cell r="F42">
            <v>1800</v>
          </cell>
          <cell r="G42">
            <v>10763.6</v>
          </cell>
          <cell r="H42">
            <v>621.41999999999996</v>
          </cell>
          <cell r="I42">
            <v>0</v>
          </cell>
          <cell r="J42">
            <v>0</v>
          </cell>
          <cell r="K42">
            <v>0</v>
          </cell>
          <cell r="Q42">
            <v>667.66000000000008</v>
          </cell>
          <cell r="S42">
            <v>0</v>
          </cell>
          <cell r="T42">
            <v>0</v>
          </cell>
        </row>
        <row r="43">
          <cell r="B43">
            <v>2012</v>
          </cell>
          <cell r="C43">
            <v>38099.020000000004</v>
          </cell>
          <cell r="D43">
            <v>2973</v>
          </cell>
          <cell r="E43">
            <v>1341</v>
          </cell>
          <cell r="F43">
            <v>1800</v>
          </cell>
          <cell r="G43">
            <v>11182.6</v>
          </cell>
          <cell r="H43">
            <v>705.61999999999989</v>
          </cell>
          <cell r="I43">
            <v>0</v>
          </cell>
          <cell r="J43">
            <v>0</v>
          </cell>
          <cell r="K43">
            <v>0</v>
          </cell>
          <cell r="Q43">
            <v>903.49</v>
          </cell>
          <cell r="S43">
            <v>36.67</v>
          </cell>
          <cell r="T43">
            <v>0</v>
          </cell>
        </row>
        <row r="44">
          <cell r="B44">
            <v>2013</v>
          </cell>
          <cell r="C44">
            <v>39022.020000000004</v>
          </cell>
          <cell r="D44">
            <v>2973</v>
          </cell>
          <cell r="E44">
            <v>1361</v>
          </cell>
          <cell r="F44">
            <v>1800</v>
          </cell>
          <cell r="G44">
            <v>11542.6</v>
          </cell>
          <cell r="H44">
            <v>715.18</v>
          </cell>
          <cell r="I44">
            <v>456.37</v>
          </cell>
          <cell r="J44">
            <v>0</v>
          </cell>
          <cell r="K44">
            <v>634</v>
          </cell>
          <cell r="Q44">
            <v>948.65000000000009</v>
          </cell>
          <cell r="S44">
            <v>36.67</v>
          </cell>
          <cell r="T44">
            <v>0</v>
          </cell>
        </row>
        <row r="45">
          <cell r="B45">
            <v>2014</v>
          </cell>
          <cell r="C45">
            <v>40094.020000000004</v>
          </cell>
          <cell r="D45">
            <v>2973</v>
          </cell>
          <cell r="E45">
            <v>3472.05</v>
          </cell>
          <cell r="F45">
            <v>1840.62</v>
          </cell>
          <cell r="G45">
            <v>13470.880000000001</v>
          </cell>
          <cell r="H45">
            <v>715.18</v>
          </cell>
          <cell r="I45">
            <v>787.37</v>
          </cell>
          <cell r="J45">
            <v>50</v>
          </cell>
          <cell r="K45">
            <v>1236</v>
          </cell>
          <cell r="Q45">
            <v>948.77</v>
          </cell>
          <cell r="S45">
            <v>174.38</v>
          </cell>
          <cell r="T45">
            <v>0</v>
          </cell>
        </row>
        <row r="46">
          <cell r="B46">
            <v>2015</v>
          </cell>
          <cell r="C46">
            <v>42363.020000000004</v>
          </cell>
          <cell r="D46">
            <v>2973</v>
          </cell>
          <cell r="E46">
            <v>3495.8199999999997</v>
          </cell>
          <cell r="F46">
            <v>1840.62</v>
          </cell>
          <cell r="G46">
            <v>13678.01</v>
          </cell>
          <cell r="H46">
            <v>715.18</v>
          </cell>
          <cell r="I46">
            <v>1204.3699999999999</v>
          </cell>
          <cell r="J46">
            <v>150</v>
          </cell>
          <cell r="K46">
            <v>1889</v>
          </cell>
          <cell r="Q46">
            <v>951.17000000000007</v>
          </cell>
          <cell r="S46">
            <v>257.91000000000003</v>
          </cell>
          <cell r="T46">
            <v>0</v>
          </cell>
        </row>
        <row r="47">
          <cell r="B47">
            <v>2016</v>
          </cell>
          <cell r="C47">
            <v>43781.060000000005</v>
          </cell>
          <cell r="D47">
            <v>2973</v>
          </cell>
          <cell r="E47">
            <v>3501.3099999999995</v>
          </cell>
          <cell r="F47">
            <v>1840.62</v>
          </cell>
          <cell r="G47">
            <v>15248.32</v>
          </cell>
          <cell r="H47">
            <v>715.18</v>
          </cell>
          <cell r="I47">
            <v>1605.37</v>
          </cell>
          <cell r="J47">
            <v>200</v>
          </cell>
          <cell r="K47">
            <v>1889</v>
          </cell>
          <cell r="Q47">
            <v>951.63000000000011</v>
          </cell>
          <cell r="S47">
            <v>340.93</v>
          </cell>
          <cell r="T47">
            <v>0</v>
          </cell>
        </row>
        <row r="48">
          <cell r="B48">
            <v>2017</v>
          </cell>
          <cell r="C48">
            <v>45970.060000000005</v>
          </cell>
          <cell r="D48">
            <v>2973</v>
          </cell>
          <cell r="E48">
            <v>3501.3099999999995</v>
          </cell>
          <cell r="F48">
            <v>1840.62</v>
          </cell>
          <cell r="G48">
            <v>16455.379999999997</v>
          </cell>
          <cell r="H48">
            <v>722.48</v>
          </cell>
          <cell r="I48">
            <v>1605.37</v>
          </cell>
          <cell r="J48">
            <v>200</v>
          </cell>
          <cell r="K48">
            <v>1889</v>
          </cell>
          <cell r="Q48">
            <v>952.56</v>
          </cell>
          <cell r="S48">
            <v>429.12</v>
          </cell>
          <cell r="T48">
            <v>0</v>
          </cell>
        </row>
        <row r="49">
          <cell r="B49">
            <v>2018</v>
          </cell>
          <cell r="C49">
            <v>46951.950000000004</v>
          </cell>
          <cell r="D49">
            <v>2973</v>
          </cell>
          <cell r="E49">
            <v>3501.3099999999995</v>
          </cell>
          <cell r="F49">
            <v>1840.62</v>
          </cell>
          <cell r="G49">
            <v>18638.78</v>
          </cell>
          <cell r="H49">
            <v>726.79</v>
          </cell>
          <cell r="I49">
            <v>1605.37</v>
          </cell>
          <cell r="J49">
            <v>200</v>
          </cell>
          <cell r="K49">
            <v>1889</v>
          </cell>
          <cell r="Q49">
            <v>952.56</v>
          </cell>
          <cell r="S49">
            <v>706.55</v>
          </cell>
          <cell r="T49">
            <v>0</v>
          </cell>
        </row>
        <row r="50">
          <cell r="B50">
            <v>2019</v>
          </cell>
          <cell r="C50">
            <v>48726.780000000006</v>
          </cell>
          <cell r="D50">
            <v>2973</v>
          </cell>
          <cell r="E50">
            <v>3501.3099999999995</v>
          </cell>
          <cell r="F50">
            <v>1840.62</v>
          </cell>
          <cell r="G50">
            <v>19840.04</v>
          </cell>
          <cell r="H50">
            <v>782.11999999999989</v>
          </cell>
          <cell r="I50">
            <v>1605.37</v>
          </cell>
          <cell r="J50">
            <v>200</v>
          </cell>
          <cell r="K50">
            <v>1889</v>
          </cell>
          <cell r="Q50">
            <v>938.55</v>
          </cell>
          <cell r="S50">
            <v>850.56000000000017</v>
          </cell>
          <cell r="T50">
            <v>0</v>
          </cell>
        </row>
        <row r="51">
          <cell r="B51">
            <v>2020</v>
          </cell>
          <cell r="C51">
            <v>49683.83</v>
          </cell>
          <cell r="D51">
            <v>2973</v>
          </cell>
          <cell r="E51">
            <v>3501.3099999999995</v>
          </cell>
          <cell r="F51">
            <v>1840.62</v>
          </cell>
          <cell r="G51">
            <v>21735.46</v>
          </cell>
          <cell r="H51">
            <v>784.16</v>
          </cell>
          <cell r="I51">
            <v>1605.37</v>
          </cell>
          <cell r="J51">
            <v>200</v>
          </cell>
          <cell r="K51">
            <v>1889</v>
          </cell>
          <cell r="Q51">
            <v>765</v>
          </cell>
          <cell r="S51">
            <v>974.22000000000014</v>
          </cell>
          <cell r="T51">
            <v>13.79</v>
          </cell>
        </row>
        <row r="52">
          <cell r="B52">
            <v>2021</v>
          </cell>
          <cell r="C52">
            <v>49683.83</v>
          </cell>
          <cell r="D52">
            <v>2973</v>
          </cell>
          <cell r="E52">
            <v>3501.3099999999995</v>
          </cell>
          <cell r="F52">
            <v>1840.62</v>
          </cell>
          <cell r="G52">
            <v>23337.599999999999</v>
          </cell>
          <cell r="H52">
            <v>1071.51</v>
          </cell>
          <cell r="I52">
            <v>1605.37</v>
          </cell>
          <cell r="J52">
            <v>200</v>
          </cell>
          <cell r="K52">
            <v>3389</v>
          </cell>
          <cell r="Q52">
            <v>590.25</v>
          </cell>
          <cell r="S52">
            <v>1033.44</v>
          </cell>
          <cell r="T52">
            <v>702.29</v>
          </cell>
        </row>
        <row r="53">
          <cell r="B53">
            <v>2022</v>
          </cell>
          <cell r="C53">
            <v>49701.91</v>
          </cell>
          <cell r="D53">
            <v>2973</v>
          </cell>
          <cell r="E53">
            <v>3501.3099999999995</v>
          </cell>
          <cell r="F53">
            <v>1840.62</v>
          </cell>
          <cell r="G53">
            <v>25188.6</v>
          </cell>
          <cell r="H53">
            <v>1326.2</v>
          </cell>
          <cell r="I53">
            <v>1605.37</v>
          </cell>
          <cell r="J53">
            <v>200</v>
          </cell>
          <cell r="K53">
            <v>5046.84</v>
          </cell>
          <cell r="Q53">
            <v>566.6</v>
          </cell>
          <cell r="S53">
            <v>1124.42</v>
          </cell>
          <cell r="T53">
            <v>1208.96</v>
          </cell>
        </row>
        <row r="54">
          <cell r="B54">
            <v>2023</v>
          </cell>
          <cell r="C54">
            <v>49701.91</v>
          </cell>
          <cell r="D54">
            <v>2973</v>
          </cell>
          <cell r="E54">
            <v>4501.3099999999995</v>
          </cell>
          <cell r="F54">
            <v>1840.62</v>
          </cell>
          <cell r="G54">
            <v>26760.1</v>
          </cell>
          <cell r="H54">
            <v>1674.32</v>
          </cell>
          <cell r="I54">
            <v>5629.95</v>
          </cell>
          <cell r="J54">
            <v>200</v>
          </cell>
          <cell r="K54">
            <v>8357.9599999999991</v>
          </cell>
          <cell r="Q54">
            <v>566.6</v>
          </cell>
          <cell r="S54">
            <v>1186.21</v>
          </cell>
          <cell r="T54">
            <v>1332.54</v>
          </cell>
        </row>
        <row r="55">
          <cell r="B55">
            <v>2024</v>
          </cell>
          <cell r="C55">
            <v>49701.91</v>
          </cell>
          <cell r="D55">
            <v>2973</v>
          </cell>
          <cell r="E55">
            <v>5501.3099999999995</v>
          </cell>
          <cell r="F55">
            <v>1840.62</v>
          </cell>
          <cell r="G55">
            <v>27931.599999999999</v>
          </cell>
          <cell r="H55">
            <v>1674.32</v>
          </cell>
          <cell r="I55">
            <v>9666.77</v>
          </cell>
          <cell r="J55">
            <v>200</v>
          </cell>
          <cell r="K55">
            <v>10833.87</v>
          </cell>
          <cell r="Q55">
            <v>566.6</v>
          </cell>
          <cell r="S55">
            <v>1241.6100000000001</v>
          </cell>
          <cell r="T55">
            <v>1438.73</v>
          </cell>
        </row>
        <row r="56">
          <cell r="B56">
            <v>2025</v>
          </cell>
          <cell r="C56">
            <v>47801.91</v>
          </cell>
          <cell r="D56">
            <v>2782</v>
          </cell>
          <cell r="E56">
            <v>5832.3099999999995</v>
          </cell>
          <cell r="F56">
            <v>2342.5699999999997</v>
          </cell>
          <cell r="G56">
            <v>28831.599999999999</v>
          </cell>
          <cell r="H56">
            <v>1674.32</v>
          </cell>
          <cell r="I56">
            <v>14023.03</v>
          </cell>
          <cell r="J56">
            <v>200</v>
          </cell>
          <cell r="K56">
            <v>12494.130000000001</v>
          </cell>
          <cell r="Q56">
            <v>566.14</v>
          </cell>
          <cell r="S56">
            <v>1272.4900000000002</v>
          </cell>
          <cell r="T56">
            <v>4328.38</v>
          </cell>
        </row>
        <row r="57">
          <cell r="B57">
            <v>2026</v>
          </cell>
          <cell r="C57">
            <v>47801.91</v>
          </cell>
          <cell r="D57">
            <v>2440</v>
          </cell>
          <cell r="E57">
            <v>6832.3099999999995</v>
          </cell>
          <cell r="F57">
            <v>2342.5699999999997</v>
          </cell>
          <cell r="G57">
            <v>29762.269999999997</v>
          </cell>
          <cell r="H57">
            <v>1904.1000000000001</v>
          </cell>
          <cell r="I57">
            <v>15732.83</v>
          </cell>
          <cell r="J57">
            <v>200</v>
          </cell>
          <cell r="K57">
            <v>14384.51</v>
          </cell>
          <cell r="Q57">
            <v>565.21</v>
          </cell>
          <cell r="S57">
            <v>1341.6200000000001</v>
          </cell>
          <cell r="T57">
            <v>7077.630000000001</v>
          </cell>
        </row>
        <row r="58">
          <cell r="B58">
            <v>2027</v>
          </cell>
          <cell r="C58">
            <v>47801.91</v>
          </cell>
          <cell r="D58">
            <v>2440</v>
          </cell>
          <cell r="E58">
            <v>7202.82</v>
          </cell>
          <cell r="F58">
            <v>2342.5699999999997</v>
          </cell>
          <cell r="G58">
            <v>30762.269999999997</v>
          </cell>
          <cell r="H58">
            <v>1921.83</v>
          </cell>
          <cell r="I58">
            <v>16620.93</v>
          </cell>
          <cell r="J58">
            <v>200</v>
          </cell>
          <cell r="K58">
            <v>16022.699999999999</v>
          </cell>
          <cell r="Q58">
            <v>565.21</v>
          </cell>
          <cell r="S58">
            <v>1422.7599999999998</v>
          </cell>
          <cell r="T58">
            <v>10190.439999999999</v>
          </cell>
        </row>
        <row r="59">
          <cell r="B59">
            <v>2028</v>
          </cell>
          <cell r="C59">
            <v>47801.91</v>
          </cell>
          <cell r="D59">
            <v>2440</v>
          </cell>
          <cell r="E59">
            <v>7344.5599999999995</v>
          </cell>
          <cell r="F59">
            <v>2342.5699999999997</v>
          </cell>
          <cell r="G59">
            <v>31912.269999999997</v>
          </cell>
          <cell r="H59">
            <v>2062.7799999999997</v>
          </cell>
          <cell r="I59">
            <v>16620.93</v>
          </cell>
          <cell r="J59">
            <v>200</v>
          </cell>
          <cell r="K59">
            <v>16591.59</v>
          </cell>
          <cell r="Q59">
            <v>565.21</v>
          </cell>
          <cell r="S59">
            <v>1520.4399999999998</v>
          </cell>
          <cell r="T59">
            <v>14172.95</v>
          </cell>
        </row>
        <row r="60">
          <cell r="B60">
            <v>2029</v>
          </cell>
          <cell r="C60">
            <v>47801.91</v>
          </cell>
          <cell r="D60">
            <v>2440</v>
          </cell>
          <cell r="E60">
            <v>8344.56</v>
          </cell>
          <cell r="F60">
            <v>2342.5699999999997</v>
          </cell>
          <cell r="G60">
            <v>32987.82</v>
          </cell>
          <cell r="H60">
            <v>2226.44</v>
          </cell>
          <cell r="I60">
            <v>16620.93</v>
          </cell>
          <cell r="J60">
            <v>200</v>
          </cell>
          <cell r="K60">
            <v>17695.559999999998</v>
          </cell>
          <cell r="Q60">
            <v>200.78999999999996</v>
          </cell>
          <cell r="S60">
            <v>1594.6100000000001</v>
          </cell>
          <cell r="T60">
            <v>18869.420000000002</v>
          </cell>
        </row>
        <row r="61">
          <cell r="B61">
            <v>2030</v>
          </cell>
          <cell r="C61">
            <v>45521.869999999995</v>
          </cell>
          <cell r="D61">
            <v>2440</v>
          </cell>
          <cell r="E61">
            <v>9356.2199999999993</v>
          </cell>
          <cell r="F61">
            <v>2342.5699999999997</v>
          </cell>
          <cell r="G61">
            <v>34196.759999999995</v>
          </cell>
          <cell r="H61">
            <v>2326.3099999999995</v>
          </cell>
          <cell r="I61">
            <v>16620.93</v>
          </cell>
          <cell r="J61">
            <v>200</v>
          </cell>
          <cell r="K61">
            <v>19217.73</v>
          </cell>
          <cell r="Q61">
            <v>117.97999999999999</v>
          </cell>
          <cell r="S61">
            <v>1663.5800000000002</v>
          </cell>
          <cell r="T61">
            <v>23061.33</v>
          </cell>
        </row>
        <row r="69">
          <cell r="B69">
            <v>2010</v>
          </cell>
          <cell r="C69">
            <v>380</v>
          </cell>
          <cell r="D69">
            <v>288</v>
          </cell>
          <cell r="E69">
            <v>277</v>
          </cell>
          <cell r="F69">
            <v>0</v>
          </cell>
          <cell r="G69">
            <v>432</v>
          </cell>
          <cell r="H69">
            <v>362.41999999999996</v>
          </cell>
          <cell r="I69">
            <v>0</v>
          </cell>
          <cell r="J69">
            <v>0</v>
          </cell>
          <cell r="K69">
            <v>0</v>
          </cell>
          <cell r="L69">
            <v>1739.42</v>
          </cell>
          <cell r="M69">
            <v>0</v>
          </cell>
          <cell r="P69">
            <v>2010</v>
          </cell>
          <cell r="Q69">
            <v>384.86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2011</v>
          </cell>
          <cell r="C70">
            <v>679</v>
          </cell>
          <cell r="D70">
            <v>0</v>
          </cell>
          <cell r="E70">
            <v>18</v>
          </cell>
          <cell r="F70">
            <v>0</v>
          </cell>
          <cell r="G70">
            <v>551</v>
          </cell>
          <cell r="H70">
            <v>259</v>
          </cell>
          <cell r="I70">
            <v>0</v>
          </cell>
          <cell r="J70">
            <v>0</v>
          </cell>
          <cell r="K70">
            <v>0</v>
          </cell>
          <cell r="L70">
            <v>1507</v>
          </cell>
          <cell r="M70">
            <v>0</v>
          </cell>
          <cell r="P70">
            <v>2011</v>
          </cell>
          <cell r="Q70">
            <v>282.81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2012</v>
          </cell>
          <cell r="C71">
            <v>903</v>
          </cell>
          <cell r="D71">
            <v>60</v>
          </cell>
          <cell r="E71">
            <v>227</v>
          </cell>
          <cell r="F71">
            <v>0</v>
          </cell>
          <cell r="G71">
            <v>419</v>
          </cell>
          <cell r="H71">
            <v>84.2</v>
          </cell>
          <cell r="I71">
            <v>0</v>
          </cell>
          <cell r="J71">
            <v>0</v>
          </cell>
          <cell r="K71">
            <v>0</v>
          </cell>
          <cell r="L71">
            <v>1693.2</v>
          </cell>
          <cell r="M71">
            <v>0</v>
          </cell>
          <cell r="P71">
            <v>2012</v>
          </cell>
          <cell r="Q71">
            <v>235.81000000000003</v>
          </cell>
          <cell r="R71">
            <v>0</v>
          </cell>
          <cell r="S71">
            <v>36.67</v>
          </cell>
          <cell r="T71">
            <v>0</v>
          </cell>
        </row>
        <row r="72">
          <cell r="B72">
            <v>2013</v>
          </cell>
          <cell r="C72">
            <v>923</v>
          </cell>
          <cell r="D72">
            <v>0</v>
          </cell>
          <cell r="E72">
            <v>20</v>
          </cell>
          <cell r="F72">
            <v>0</v>
          </cell>
          <cell r="G72">
            <v>360</v>
          </cell>
          <cell r="H72">
            <v>9.56</v>
          </cell>
          <cell r="I72">
            <v>456.37</v>
          </cell>
          <cell r="J72">
            <v>0</v>
          </cell>
          <cell r="K72">
            <v>634</v>
          </cell>
          <cell r="L72">
            <v>2402.9299999999998</v>
          </cell>
          <cell r="M72">
            <v>0</v>
          </cell>
          <cell r="P72">
            <v>2013</v>
          </cell>
          <cell r="Q72">
            <v>45.19</v>
          </cell>
          <cell r="R72">
            <v>0</v>
          </cell>
          <cell r="S72">
            <v>0</v>
          </cell>
          <cell r="T72">
            <v>0</v>
          </cell>
        </row>
        <row r="73">
          <cell r="B73">
            <v>2014</v>
          </cell>
          <cell r="C73">
            <v>1072</v>
          </cell>
          <cell r="D73">
            <v>0</v>
          </cell>
          <cell r="E73">
            <v>2111.0499999999997</v>
          </cell>
          <cell r="F73">
            <v>40.619999999999997</v>
          </cell>
          <cell r="G73">
            <v>1928.28</v>
          </cell>
          <cell r="H73">
            <v>0</v>
          </cell>
          <cell r="I73">
            <v>331</v>
          </cell>
          <cell r="J73">
            <v>50</v>
          </cell>
          <cell r="K73">
            <v>602</v>
          </cell>
          <cell r="L73">
            <v>6134.95</v>
          </cell>
          <cell r="M73">
            <v>0</v>
          </cell>
          <cell r="P73">
            <v>2014</v>
          </cell>
          <cell r="Q73">
            <v>0.12</v>
          </cell>
          <cell r="R73">
            <v>0</v>
          </cell>
          <cell r="S73">
            <v>137.70999999999998</v>
          </cell>
          <cell r="T73">
            <v>0</v>
          </cell>
        </row>
        <row r="74">
          <cell r="B74">
            <v>2015</v>
          </cell>
          <cell r="C74">
            <v>2269</v>
          </cell>
          <cell r="D74">
            <v>0</v>
          </cell>
          <cell r="E74">
            <v>23.77</v>
          </cell>
          <cell r="F74">
            <v>0</v>
          </cell>
          <cell r="G74">
            <v>207.13</v>
          </cell>
          <cell r="H74">
            <v>0</v>
          </cell>
          <cell r="I74">
            <v>417</v>
          </cell>
          <cell r="J74">
            <v>100</v>
          </cell>
          <cell r="K74">
            <v>653</v>
          </cell>
          <cell r="L74">
            <v>3669.9</v>
          </cell>
          <cell r="M74">
            <v>6021.2999999999993</v>
          </cell>
          <cell r="P74">
            <v>2015</v>
          </cell>
          <cell r="Q74">
            <v>2.4</v>
          </cell>
          <cell r="R74">
            <v>0</v>
          </cell>
          <cell r="S74">
            <v>83.51</v>
          </cell>
          <cell r="T74">
            <v>0</v>
          </cell>
        </row>
        <row r="75">
          <cell r="B75">
            <v>2016</v>
          </cell>
          <cell r="C75">
            <v>1418.04</v>
          </cell>
          <cell r="D75">
            <v>0</v>
          </cell>
          <cell r="E75">
            <v>5.49</v>
          </cell>
          <cell r="F75">
            <v>0</v>
          </cell>
          <cell r="G75">
            <v>1570.31</v>
          </cell>
          <cell r="H75">
            <v>0</v>
          </cell>
          <cell r="I75">
            <v>401</v>
          </cell>
          <cell r="J75">
            <v>50</v>
          </cell>
          <cell r="K75">
            <v>0</v>
          </cell>
          <cell r="L75">
            <v>3444.84</v>
          </cell>
          <cell r="M75">
            <v>1686.4799999999996</v>
          </cell>
          <cell r="P75">
            <v>2016</v>
          </cell>
          <cell r="Q75">
            <v>0.46</v>
          </cell>
          <cell r="R75">
            <v>0</v>
          </cell>
          <cell r="S75">
            <v>83.03</v>
          </cell>
          <cell r="T75">
            <v>0</v>
          </cell>
        </row>
        <row r="76">
          <cell r="B76">
            <v>2017</v>
          </cell>
          <cell r="C76">
            <v>2189</v>
          </cell>
          <cell r="D76">
            <v>0</v>
          </cell>
          <cell r="E76">
            <v>0</v>
          </cell>
          <cell r="F76">
            <v>0</v>
          </cell>
          <cell r="G76">
            <v>1207.06</v>
          </cell>
          <cell r="H76">
            <v>7.3</v>
          </cell>
          <cell r="I76">
            <v>0</v>
          </cell>
          <cell r="J76">
            <v>0</v>
          </cell>
          <cell r="K76">
            <v>0</v>
          </cell>
          <cell r="L76">
            <v>3403.36</v>
          </cell>
          <cell r="M76">
            <v>1002.1400000000031</v>
          </cell>
          <cell r="P76">
            <v>2017</v>
          </cell>
          <cell r="Q76">
            <v>0.93</v>
          </cell>
          <cell r="R76">
            <v>0</v>
          </cell>
          <cell r="S76">
            <v>88.200000000000017</v>
          </cell>
          <cell r="T76">
            <v>0</v>
          </cell>
        </row>
        <row r="77">
          <cell r="B77">
            <v>2018</v>
          </cell>
          <cell r="C77">
            <v>981.89</v>
          </cell>
          <cell r="D77">
            <v>0</v>
          </cell>
          <cell r="E77">
            <v>0</v>
          </cell>
          <cell r="F77">
            <v>0</v>
          </cell>
          <cell r="G77">
            <v>2183.4</v>
          </cell>
          <cell r="H77">
            <v>4.3099999999999996</v>
          </cell>
          <cell r="I77">
            <v>0</v>
          </cell>
          <cell r="J77">
            <v>0</v>
          </cell>
          <cell r="K77">
            <v>0</v>
          </cell>
          <cell r="L77">
            <v>3169.6</v>
          </cell>
          <cell r="M77">
            <v>1463.1199999999917</v>
          </cell>
          <cell r="P77">
            <v>2018</v>
          </cell>
          <cell r="Q77">
            <v>0</v>
          </cell>
          <cell r="R77">
            <v>0</v>
          </cell>
          <cell r="S77">
            <v>277.43</v>
          </cell>
          <cell r="T77">
            <v>0</v>
          </cell>
        </row>
        <row r="78">
          <cell r="B78">
            <v>2019</v>
          </cell>
          <cell r="C78">
            <v>1774.83</v>
          </cell>
          <cell r="D78">
            <v>0</v>
          </cell>
          <cell r="E78">
            <v>0</v>
          </cell>
          <cell r="F78">
            <v>0</v>
          </cell>
          <cell r="G78">
            <v>1201.26</v>
          </cell>
          <cell r="H78">
            <v>55.33</v>
          </cell>
          <cell r="I78">
            <v>0</v>
          </cell>
          <cell r="J78">
            <v>0</v>
          </cell>
          <cell r="K78">
            <v>0</v>
          </cell>
          <cell r="L78">
            <v>3031.42</v>
          </cell>
          <cell r="M78">
            <v>753.76000000000204</v>
          </cell>
          <cell r="P78">
            <v>2019</v>
          </cell>
          <cell r="Q78">
            <v>0</v>
          </cell>
          <cell r="R78">
            <v>0</v>
          </cell>
          <cell r="S78">
            <v>144.01999999999998</v>
          </cell>
          <cell r="T78">
            <v>0</v>
          </cell>
        </row>
        <row r="79">
          <cell r="B79">
            <v>2020</v>
          </cell>
          <cell r="C79">
            <v>957.05000000000007</v>
          </cell>
          <cell r="D79">
            <v>0</v>
          </cell>
          <cell r="E79">
            <v>0</v>
          </cell>
          <cell r="F79">
            <v>0</v>
          </cell>
          <cell r="G79">
            <v>1895.4199999999998</v>
          </cell>
          <cell r="H79">
            <v>2.04</v>
          </cell>
          <cell r="I79">
            <v>0</v>
          </cell>
          <cell r="J79">
            <v>0</v>
          </cell>
          <cell r="K79">
            <v>0</v>
          </cell>
          <cell r="L79">
            <v>2854.5099999999998</v>
          </cell>
          <cell r="M79">
            <v>787.14000000000669</v>
          </cell>
          <cell r="P79">
            <v>2020</v>
          </cell>
          <cell r="Q79">
            <v>0</v>
          </cell>
          <cell r="R79">
            <v>0</v>
          </cell>
          <cell r="S79">
            <v>123.66</v>
          </cell>
          <cell r="T79">
            <v>13.79</v>
          </cell>
        </row>
        <row r="80">
          <cell r="B80">
            <v>2021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1602.1399999999999</v>
          </cell>
          <cell r="H80">
            <v>287.34000000000003</v>
          </cell>
          <cell r="I80">
            <v>0</v>
          </cell>
          <cell r="J80">
            <v>0</v>
          </cell>
          <cell r="K80">
            <v>1500</v>
          </cell>
          <cell r="L80">
            <v>3389.48</v>
          </cell>
          <cell r="M80">
            <v>270.15999999999622</v>
          </cell>
          <cell r="P80">
            <v>2021</v>
          </cell>
          <cell r="Q80">
            <v>0</v>
          </cell>
          <cell r="R80">
            <v>0</v>
          </cell>
          <cell r="S80">
            <v>59.21</v>
          </cell>
          <cell r="T80">
            <v>688.5</v>
          </cell>
        </row>
        <row r="81">
          <cell r="B81">
            <v>2022</v>
          </cell>
          <cell r="C81">
            <v>18.079999999999998</v>
          </cell>
          <cell r="D81">
            <v>0</v>
          </cell>
          <cell r="E81">
            <v>0</v>
          </cell>
          <cell r="F81">
            <v>0</v>
          </cell>
          <cell r="G81">
            <v>1851</v>
          </cell>
          <cell r="H81">
            <v>254.69</v>
          </cell>
          <cell r="I81">
            <v>0</v>
          </cell>
          <cell r="J81">
            <v>0</v>
          </cell>
          <cell r="K81">
            <v>1657.8400000000001</v>
          </cell>
          <cell r="L81">
            <v>3781.61</v>
          </cell>
          <cell r="M81">
            <v>658.05999999999767</v>
          </cell>
          <cell r="P81">
            <v>2022</v>
          </cell>
          <cell r="Q81">
            <v>0</v>
          </cell>
          <cell r="R81">
            <v>0</v>
          </cell>
          <cell r="S81">
            <v>90.98</v>
          </cell>
          <cell r="T81">
            <v>506.67</v>
          </cell>
        </row>
        <row r="82">
          <cell r="B82">
            <v>2023</v>
          </cell>
          <cell r="C82">
            <v>0</v>
          </cell>
          <cell r="D82">
            <v>0</v>
          </cell>
          <cell r="E82">
            <v>1000</v>
          </cell>
          <cell r="F82">
            <v>0</v>
          </cell>
          <cell r="G82">
            <v>1571.5</v>
          </cell>
          <cell r="H82">
            <v>348.12</v>
          </cell>
          <cell r="I82">
            <v>4024.58</v>
          </cell>
          <cell r="J82">
            <v>0</v>
          </cell>
          <cell r="K82">
            <v>3311.1099999999997</v>
          </cell>
          <cell r="L82">
            <v>10255.31</v>
          </cell>
          <cell r="M82">
            <v>1604.1600000000035</v>
          </cell>
          <cell r="P82">
            <v>2023</v>
          </cell>
          <cell r="Q82">
            <v>0</v>
          </cell>
          <cell r="R82">
            <v>0</v>
          </cell>
          <cell r="S82">
            <v>61.779999999999994</v>
          </cell>
          <cell r="T82">
            <v>123.57</v>
          </cell>
        </row>
        <row r="83">
          <cell r="B83">
            <v>2024</v>
          </cell>
          <cell r="C83">
            <v>0</v>
          </cell>
          <cell r="D83">
            <v>0</v>
          </cell>
          <cell r="E83">
            <v>1000</v>
          </cell>
          <cell r="F83">
            <v>0</v>
          </cell>
          <cell r="G83">
            <v>1171.5</v>
          </cell>
          <cell r="H83">
            <v>0</v>
          </cell>
          <cell r="I83">
            <v>4036.82</v>
          </cell>
          <cell r="J83">
            <v>0</v>
          </cell>
          <cell r="K83">
            <v>2475.92</v>
          </cell>
          <cell r="L83">
            <v>8684.24</v>
          </cell>
          <cell r="M83">
            <v>576.5399999999936</v>
          </cell>
          <cell r="P83">
            <v>2024</v>
          </cell>
          <cell r="Q83">
            <v>0</v>
          </cell>
          <cell r="R83">
            <v>0</v>
          </cell>
          <cell r="S83">
            <v>55.430000000000007</v>
          </cell>
          <cell r="T83">
            <v>106.19999999999999</v>
          </cell>
        </row>
        <row r="84">
          <cell r="B84">
            <v>2025</v>
          </cell>
          <cell r="C84">
            <v>0</v>
          </cell>
          <cell r="D84">
            <v>0</v>
          </cell>
          <cell r="E84">
            <v>1150</v>
          </cell>
          <cell r="F84">
            <v>501.95</v>
          </cell>
          <cell r="G84">
            <v>900</v>
          </cell>
          <cell r="H84">
            <v>0</v>
          </cell>
          <cell r="I84">
            <v>4356.26</v>
          </cell>
          <cell r="J84">
            <v>0</v>
          </cell>
          <cell r="K84">
            <v>1660.26</v>
          </cell>
          <cell r="L84">
            <v>8568.4699999999993</v>
          </cell>
          <cell r="M84">
            <v>599.74000000000524</v>
          </cell>
          <cell r="P84">
            <v>2025</v>
          </cell>
          <cell r="Q84">
            <v>0</v>
          </cell>
          <cell r="R84">
            <v>0</v>
          </cell>
          <cell r="S84">
            <v>30.87</v>
          </cell>
          <cell r="T84">
            <v>2889.64</v>
          </cell>
        </row>
        <row r="85">
          <cell r="B85">
            <v>2026</v>
          </cell>
          <cell r="C85">
            <v>0</v>
          </cell>
          <cell r="D85">
            <v>0</v>
          </cell>
          <cell r="E85">
            <v>1000</v>
          </cell>
          <cell r="F85">
            <v>0</v>
          </cell>
          <cell r="G85">
            <v>930.67</v>
          </cell>
          <cell r="H85">
            <v>229.78</v>
          </cell>
          <cell r="I85">
            <v>1709.8</v>
          </cell>
          <cell r="J85">
            <v>0</v>
          </cell>
          <cell r="K85">
            <v>1890.3799999999999</v>
          </cell>
          <cell r="L85">
            <v>5760.63</v>
          </cell>
          <cell r="M85">
            <v>635.60000000000582</v>
          </cell>
          <cell r="P85">
            <v>2026</v>
          </cell>
          <cell r="Q85">
            <v>0</v>
          </cell>
          <cell r="R85">
            <v>0</v>
          </cell>
          <cell r="S85">
            <v>69.13000000000001</v>
          </cell>
          <cell r="T85">
            <v>2749.25</v>
          </cell>
        </row>
        <row r="86">
          <cell r="B86">
            <v>2027</v>
          </cell>
          <cell r="C86">
            <v>0</v>
          </cell>
          <cell r="D86">
            <v>0</v>
          </cell>
          <cell r="E86">
            <v>370.51</v>
          </cell>
          <cell r="F86">
            <v>0</v>
          </cell>
          <cell r="G86">
            <v>1000</v>
          </cell>
          <cell r="H86">
            <v>17.73</v>
          </cell>
          <cell r="I86">
            <v>888.1</v>
          </cell>
          <cell r="J86">
            <v>0</v>
          </cell>
          <cell r="K86">
            <v>1638.1599999999999</v>
          </cell>
          <cell r="L86">
            <v>3914.5</v>
          </cell>
          <cell r="M86">
            <v>610.75999999999476</v>
          </cell>
          <cell r="P86">
            <v>2027</v>
          </cell>
          <cell r="Q86">
            <v>0</v>
          </cell>
          <cell r="R86">
            <v>0</v>
          </cell>
          <cell r="S86">
            <v>81.150000000000006</v>
          </cell>
          <cell r="T86">
            <v>3112.81</v>
          </cell>
        </row>
        <row r="87">
          <cell r="B87">
            <v>2028</v>
          </cell>
          <cell r="C87">
            <v>0</v>
          </cell>
          <cell r="D87">
            <v>0</v>
          </cell>
          <cell r="E87">
            <v>141.74</v>
          </cell>
          <cell r="F87">
            <v>0</v>
          </cell>
          <cell r="G87">
            <v>1150</v>
          </cell>
          <cell r="H87">
            <v>140.94999999999999</v>
          </cell>
          <cell r="I87">
            <v>0</v>
          </cell>
          <cell r="J87">
            <v>0</v>
          </cell>
          <cell r="K87">
            <v>568.92000000000007</v>
          </cell>
          <cell r="L87">
            <v>2001.6100000000001</v>
          </cell>
          <cell r="M87">
            <v>589.44000000000233</v>
          </cell>
          <cell r="P87">
            <v>2028</v>
          </cell>
          <cell r="Q87">
            <v>0</v>
          </cell>
          <cell r="R87">
            <v>0</v>
          </cell>
          <cell r="S87">
            <v>97.67</v>
          </cell>
          <cell r="T87">
            <v>3982.5</v>
          </cell>
        </row>
        <row r="88">
          <cell r="B88">
            <v>2029</v>
          </cell>
          <cell r="C88">
            <v>0</v>
          </cell>
          <cell r="D88">
            <v>0</v>
          </cell>
          <cell r="E88">
            <v>1000</v>
          </cell>
          <cell r="F88">
            <v>0</v>
          </cell>
          <cell r="G88">
            <v>1075.55</v>
          </cell>
          <cell r="H88">
            <v>163.65</v>
          </cell>
          <cell r="I88">
            <v>0</v>
          </cell>
          <cell r="J88">
            <v>0</v>
          </cell>
          <cell r="K88">
            <v>1103.9500000000003</v>
          </cell>
          <cell r="L88">
            <v>3343.1500000000005</v>
          </cell>
          <cell r="M88">
            <v>556.75999999999476</v>
          </cell>
          <cell r="P88">
            <v>2029</v>
          </cell>
          <cell r="Q88">
            <v>6.41</v>
          </cell>
          <cell r="R88">
            <v>0</v>
          </cell>
          <cell r="S88">
            <v>74.210000000000008</v>
          </cell>
          <cell r="T88">
            <v>4696.4699999999993</v>
          </cell>
        </row>
        <row r="89">
          <cell r="B89">
            <v>2030</v>
          </cell>
          <cell r="C89">
            <v>0</v>
          </cell>
          <cell r="D89">
            <v>0</v>
          </cell>
          <cell r="E89">
            <v>1011.66</v>
          </cell>
          <cell r="F89">
            <v>0</v>
          </cell>
          <cell r="G89">
            <v>1208.94</v>
          </cell>
          <cell r="H89">
            <v>99.87</v>
          </cell>
          <cell r="I89">
            <v>0</v>
          </cell>
          <cell r="J89">
            <v>0</v>
          </cell>
          <cell r="K89">
            <v>1522.1699999999998</v>
          </cell>
          <cell r="L89">
            <v>3842.6399999999994</v>
          </cell>
          <cell r="M89">
            <v>1346.6400000000067</v>
          </cell>
          <cell r="P89">
            <v>2030</v>
          </cell>
          <cell r="Q89">
            <v>26.48</v>
          </cell>
          <cell r="R89">
            <v>0</v>
          </cell>
          <cell r="S89">
            <v>68.97</v>
          </cell>
          <cell r="T89">
            <v>4191.91</v>
          </cell>
        </row>
        <row r="101">
          <cell r="L101">
            <v>270557.86791888962</v>
          </cell>
        </row>
        <row r="102">
          <cell r="L102">
            <v>279553.60488489125</v>
          </cell>
        </row>
        <row r="103">
          <cell r="L103">
            <v>289843.01558097132</v>
          </cell>
        </row>
        <row r="104">
          <cell r="L104">
            <v>299809.55554641603</v>
          </cell>
        </row>
        <row r="105">
          <cell r="L105">
            <v>302768.55523665599</v>
          </cell>
        </row>
        <row r="106">
          <cell r="L106">
            <v>309243.33743602078</v>
          </cell>
        </row>
        <row r="107">
          <cell r="L107">
            <v>326828.84932189924</v>
          </cell>
        </row>
        <row r="108">
          <cell r="L108">
            <v>330794.91184392961</v>
          </cell>
        </row>
        <row r="109">
          <cell r="L109">
            <v>332700.92072450399</v>
          </cell>
        </row>
        <row r="110">
          <cell r="L110">
            <v>337446.66932443203</v>
          </cell>
        </row>
        <row r="111">
          <cell r="L111">
            <v>340888.75231404963</v>
          </cell>
        </row>
        <row r="112">
          <cell r="L112">
            <v>340746.83669687045</v>
          </cell>
        </row>
        <row r="113">
          <cell r="L113">
            <v>340830.17595375841</v>
          </cell>
        </row>
        <row r="114">
          <cell r="L114">
            <v>328818.43356847198</v>
          </cell>
        </row>
        <row r="115">
          <cell r="L115">
            <v>322827.61336387199</v>
          </cell>
        </row>
        <row r="116">
          <cell r="L116">
            <v>311676.878974272</v>
          </cell>
        </row>
        <row r="117">
          <cell r="L117">
            <v>310494.43101520318</v>
          </cell>
        </row>
        <row r="118">
          <cell r="L118">
            <v>309551.13009961438</v>
          </cell>
        </row>
        <row r="119">
          <cell r="L119">
            <v>310468.71942241438</v>
          </cell>
        </row>
        <row r="120">
          <cell r="L120">
            <v>309702.73519309924</v>
          </cell>
        </row>
        <row r="121">
          <cell r="L121">
            <v>307193.08782336966</v>
          </cell>
        </row>
        <row r="122">
          <cell r="L122">
            <v>300867.05563004635</v>
          </cell>
        </row>
        <row r="123">
          <cell r="L123">
            <v>288217.76398655522</v>
          </cell>
        </row>
        <row r="124">
          <cell r="L124">
            <v>177320.51072829601</v>
          </cell>
        </row>
        <row r="130">
          <cell r="B130">
            <v>2010</v>
          </cell>
          <cell r="C130">
            <v>7568.1178667663371</v>
          </cell>
          <cell r="D130">
            <v>233.04211283451522</v>
          </cell>
          <cell r="E130">
            <v>11825.796920000001</v>
          </cell>
          <cell r="H130">
            <v>15.590522945728729</v>
          </cell>
          <cell r="I130">
            <v>0</v>
          </cell>
          <cell r="J130">
            <v>2687.7107879999999</v>
          </cell>
          <cell r="K130">
            <v>2687.7107880000003</v>
          </cell>
          <cell r="M130">
            <v>32148.700000000004</v>
          </cell>
          <cell r="N130">
            <v>610.99041088898093</v>
          </cell>
          <cell r="R130">
            <v>170.932514</v>
          </cell>
          <cell r="T130">
            <v>2568.5707537600165</v>
          </cell>
        </row>
        <row r="131">
          <cell r="B131">
            <v>2011</v>
          </cell>
          <cell r="C131">
            <v>7787.6643718620599</v>
          </cell>
          <cell r="D131">
            <v>336.65511915412117</v>
          </cell>
          <cell r="E131">
            <v>12817.321099999997</v>
          </cell>
          <cell r="H131">
            <v>104.80174060575447</v>
          </cell>
          <cell r="I131">
            <v>0</v>
          </cell>
          <cell r="J131">
            <v>2699.3567699999999</v>
          </cell>
          <cell r="K131">
            <v>2699.3567699999999</v>
          </cell>
          <cell r="M131">
            <v>33316.300000000003</v>
          </cell>
          <cell r="N131">
            <v>631.71607686393543</v>
          </cell>
          <cell r="R131">
            <v>978.1004630000001</v>
          </cell>
          <cell r="T131">
            <v>1980.6696857000011</v>
          </cell>
        </row>
        <row r="132">
          <cell r="B132">
            <v>2012</v>
          </cell>
          <cell r="C132">
            <v>7940.3635137671145</v>
          </cell>
          <cell r="D132">
            <v>513.92206888086082</v>
          </cell>
          <cell r="E132">
            <v>13988.654339999997</v>
          </cell>
          <cell r="H132">
            <v>301.01484611337224</v>
          </cell>
          <cell r="I132">
            <v>0</v>
          </cell>
          <cell r="J132">
            <v>2728.3475520000002</v>
          </cell>
          <cell r="K132">
            <v>2728.3475519999997</v>
          </cell>
          <cell r="M132">
            <v>34564.300000000003</v>
          </cell>
          <cell r="N132">
            <v>658.01867154148476</v>
          </cell>
          <cell r="R132">
            <v>2151.2555750000001</v>
          </cell>
          <cell r="T132">
            <v>3954.5870841584228</v>
          </cell>
        </row>
        <row r="133">
          <cell r="B133">
            <v>2013</v>
          </cell>
          <cell r="C133">
            <v>8062.0332371911254</v>
          </cell>
          <cell r="D133">
            <v>966.70000416502126</v>
          </cell>
          <cell r="E133">
            <v>15155.076140000001</v>
          </cell>
          <cell r="H133">
            <v>735.40893443536834</v>
          </cell>
          <cell r="I133">
            <v>0</v>
          </cell>
          <cell r="J133">
            <v>3945.0823837461303</v>
          </cell>
          <cell r="K133">
            <v>3945.0823837461307</v>
          </cell>
          <cell r="M133">
            <v>36037.600000000006</v>
          </cell>
          <cell r="N133">
            <v>691.47829810507676</v>
          </cell>
          <cell r="R133">
            <v>4762.6416280000003</v>
          </cell>
          <cell r="T133">
            <v>9420.14115618904</v>
          </cell>
        </row>
        <row r="134">
          <cell r="B134">
            <v>2014</v>
          </cell>
          <cell r="C134">
            <v>8201.1715616503388</v>
          </cell>
          <cell r="D134">
            <v>1995.3466673112275</v>
          </cell>
          <cell r="E134">
            <v>15725.907891999997</v>
          </cell>
          <cell r="H134">
            <v>1144.9766527937506</v>
          </cell>
          <cell r="I134">
            <v>0</v>
          </cell>
          <cell r="J134">
            <v>3853.2526960280215</v>
          </cell>
          <cell r="K134">
            <v>3853.2526960280215</v>
          </cell>
          <cell r="M134">
            <v>37238.399999999994</v>
          </cell>
          <cell r="N134">
            <v>726.86803873838096</v>
          </cell>
          <cell r="R134">
            <v>4490.4484600000005</v>
          </cell>
          <cell r="T134">
            <v>15239.178659858644</v>
          </cell>
        </row>
        <row r="135">
          <cell r="B135">
            <v>2015</v>
          </cell>
          <cell r="C135">
            <v>8388.1907357261389</v>
          </cell>
          <cell r="D135">
            <v>2846.1855873818317</v>
          </cell>
          <cell r="E135">
            <v>16808.003381999999</v>
          </cell>
          <cell r="H135">
            <v>1625.4370359150976</v>
          </cell>
          <cell r="I135">
            <v>22.229361959764834</v>
          </cell>
          <cell r="J135">
            <v>4805.9232330129034</v>
          </cell>
          <cell r="K135">
            <v>4805.9232330129034</v>
          </cell>
          <cell r="M135">
            <v>38794.800000000003</v>
          </cell>
          <cell r="N135">
            <v>765.30994109991116</v>
          </cell>
          <cell r="R135">
            <v>5267.7066349999996</v>
          </cell>
          <cell r="T135">
            <v>14354.121844450177</v>
          </cell>
        </row>
        <row r="136">
          <cell r="B136">
            <v>2016</v>
          </cell>
          <cell r="C136">
            <v>8469.8543334085462</v>
          </cell>
          <cell r="D136">
            <v>3653.6788404495614</v>
          </cell>
          <cell r="E136">
            <v>17746.581290000002</v>
          </cell>
          <cell r="H136">
            <v>2167.7817515469615</v>
          </cell>
          <cell r="I136">
            <v>40.309744259905194</v>
          </cell>
          <cell r="J136">
            <v>7342.9444924200807</v>
          </cell>
          <cell r="K136">
            <v>7342.9444924200816</v>
          </cell>
          <cell r="M136">
            <v>40314.899999999994</v>
          </cell>
          <cell r="N136">
            <v>795.69107103490228</v>
          </cell>
          <cell r="R136">
            <v>5946.1985989999994</v>
          </cell>
          <cell r="T136">
            <v>14738.299243775782</v>
          </cell>
        </row>
        <row r="137">
          <cell r="B137">
            <v>2017</v>
          </cell>
          <cell r="C137">
            <v>8559.5879061021842</v>
          </cell>
          <cell r="D137">
            <v>4476.9922520576392</v>
          </cell>
          <cell r="E137">
            <v>18613.367259999999</v>
          </cell>
          <cell r="H137">
            <v>2771.5300284338678</v>
          </cell>
          <cell r="I137">
            <v>44.358781647065797</v>
          </cell>
          <cell r="J137">
            <v>7624.1527416976187</v>
          </cell>
          <cell r="K137">
            <v>7624.1527416976187</v>
          </cell>
          <cell r="M137">
            <v>42009.499999999993</v>
          </cell>
          <cell r="N137">
            <v>820.42957493521124</v>
          </cell>
          <cell r="R137">
            <v>6619.4194480000006</v>
          </cell>
          <cell r="T137">
            <v>15447.036525978889</v>
          </cell>
        </row>
        <row r="138">
          <cell r="B138">
            <v>2018</v>
          </cell>
          <cell r="C138">
            <v>8632.6509779342578</v>
          </cell>
          <cell r="D138">
            <v>5205.0091620582361</v>
          </cell>
          <cell r="E138">
            <v>19387.699049999999</v>
          </cell>
          <cell r="H138">
            <v>3365.7623401373048</v>
          </cell>
          <cell r="I138">
            <v>48.652631756683796</v>
          </cell>
          <cell r="J138">
            <v>6647.0915844978399</v>
          </cell>
          <cell r="K138">
            <v>6647.0915844978399</v>
          </cell>
          <cell r="M138">
            <v>43816.599999999984</v>
          </cell>
          <cell r="N138">
            <v>836.20760537984449</v>
          </cell>
          <cell r="R138">
            <v>6515.087614</v>
          </cell>
          <cell r="T138">
            <v>14368.397740041644</v>
          </cell>
        </row>
        <row r="139">
          <cell r="B139">
            <v>2019</v>
          </cell>
          <cell r="C139">
            <v>8735.076371084835</v>
          </cell>
          <cell r="D139">
            <v>5951.9338580003396</v>
          </cell>
          <cell r="E139">
            <v>20788.427420000004</v>
          </cell>
          <cell r="H139">
            <v>4026.082352256642</v>
          </cell>
          <cell r="I139">
            <v>53.169288950785493</v>
          </cell>
          <cell r="J139">
            <v>5525.5300827329693</v>
          </cell>
          <cell r="K139">
            <v>5525.5300827329684</v>
          </cell>
          <cell r="M139">
            <v>45747.400000000009</v>
          </cell>
          <cell r="N139">
            <v>864.63251005068275</v>
          </cell>
          <cell r="R139">
            <v>7239.6647699999994</v>
          </cell>
          <cell r="T139">
            <v>15262.625780715232</v>
          </cell>
        </row>
        <row r="140">
          <cell r="B140">
            <v>2020</v>
          </cell>
          <cell r="C140">
            <v>8810.4691521654477</v>
          </cell>
          <cell r="D140">
            <v>6628.2385559749337</v>
          </cell>
          <cell r="E140">
            <v>22099.312390000006</v>
          </cell>
          <cell r="H140">
            <v>4664.9279009794909</v>
          </cell>
          <cell r="I140">
            <v>57.126636179722354</v>
          </cell>
          <cell r="J140">
            <v>4755.6257615969871</v>
          </cell>
          <cell r="K140">
            <v>4755.6257615969871</v>
          </cell>
          <cell r="M140">
            <v>47528.3</v>
          </cell>
          <cell r="N140">
            <v>889.15603199145767</v>
          </cell>
          <cell r="R140">
            <v>7004.221480000002</v>
          </cell>
          <cell r="T140">
            <v>14340.043590115512</v>
          </cell>
        </row>
        <row r="141">
          <cell r="B141">
            <v>2021</v>
          </cell>
          <cell r="C141">
            <v>8935.5936805698529</v>
          </cell>
          <cell r="D141">
            <v>7288.1676681794379</v>
          </cell>
          <cell r="E141">
            <v>22796.114430000001</v>
          </cell>
          <cell r="H141">
            <v>5205.5662734282387</v>
          </cell>
          <cell r="I141">
            <v>59.052129502421003</v>
          </cell>
          <cell r="J141">
            <v>5097.7102388965332</v>
          </cell>
          <cell r="K141">
            <v>5097.7102388965322</v>
          </cell>
          <cell r="M141">
            <v>49165.9</v>
          </cell>
          <cell r="N141">
            <v>900.71562163369208</v>
          </cell>
          <cell r="R141">
            <v>5927.4904690000003</v>
          </cell>
          <cell r="T141">
            <v>13031.999404378183</v>
          </cell>
        </row>
        <row r="142">
          <cell r="B142">
            <v>2022</v>
          </cell>
          <cell r="C142">
            <v>9063.4243862823969</v>
          </cell>
          <cell r="D142">
            <v>8074.4026323137514</v>
          </cell>
          <cell r="E142">
            <v>23463.903849999995</v>
          </cell>
          <cell r="H142">
            <v>5760.7925288821561</v>
          </cell>
          <cell r="I142">
            <v>63.990561424351924</v>
          </cell>
          <cell r="J142">
            <v>6379.9237139812758</v>
          </cell>
          <cell r="K142">
            <v>6379.9237139812776</v>
          </cell>
          <cell r="M142">
            <v>50739.3</v>
          </cell>
          <cell r="N142">
            <v>915.00107330811909</v>
          </cell>
          <cell r="R142">
            <v>6087.4301660000001</v>
          </cell>
          <cell r="T142">
            <v>14578.674802406926</v>
          </cell>
        </row>
        <row r="143">
          <cell r="B143">
            <v>2023</v>
          </cell>
          <cell r="C143">
            <v>9434.2355972600944</v>
          </cell>
          <cell r="D143">
            <v>9766.4384166567943</v>
          </cell>
          <cell r="E143">
            <v>23387.75405</v>
          </cell>
          <cell r="H143">
            <v>6368.2567356725049</v>
          </cell>
          <cell r="I143">
            <v>73.515335060634598</v>
          </cell>
          <cell r="J143">
            <v>7843.3246933530845</v>
          </cell>
          <cell r="K143">
            <v>7843.3246933530845</v>
          </cell>
          <cell r="M143">
            <v>52327.4</v>
          </cell>
          <cell r="N143">
            <v>936.9890369987811</v>
          </cell>
          <cell r="R143">
            <v>6308.5128590000004</v>
          </cell>
          <cell r="T143">
            <v>23997.488519542618</v>
          </cell>
        </row>
        <row r="144">
          <cell r="B144">
            <v>2024</v>
          </cell>
          <cell r="C144">
            <v>9742.0261749963975</v>
          </cell>
          <cell r="D144">
            <v>11093.961846682369</v>
          </cell>
          <cell r="E144">
            <v>23635.652849999999</v>
          </cell>
          <cell r="H144">
            <v>7004.2955542611026</v>
          </cell>
          <cell r="I144">
            <v>78.713250130338722</v>
          </cell>
          <cell r="J144">
            <v>7836.9668847453322</v>
          </cell>
          <cell r="K144">
            <v>7836.9668847453313</v>
          </cell>
          <cell r="M144">
            <v>53964.800000000003</v>
          </cell>
          <cell r="N144">
            <v>955.33847389539483</v>
          </cell>
          <cell r="R144">
            <v>6447.6344759999993</v>
          </cell>
          <cell r="T144">
            <v>20459.987090234379</v>
          </cell>
        </row>
        <row r="145">
          <cell r="B145">
            <v>2025</v>
          </cell>
          <cell r="C145">
            <v>9734.249731083084</v>
          </cell>
          <cell r="D145">
            <v>13199.522811817713</v>
          </cell>
          <cell r="E145">
            <v>23447.105629999995</v>
          </cell>
          <cell r="H145">
            <v>7483.486524159588</v>
          </cell>
          <cell r="I145">
            <v>84.218327230092413</v>
          </cell>
          <cell r="J145">
            <v>7772.576977936038</v>
          </cell>
          <cell r="K145">
            <v>7772.576977936038</v>
          </cell>
          <cell r="M145">
            <v>55878.5</v>
          </cell>
          <cell r="N145">
            <v>965.46226230644118</v>
          </cell>
          <cell r="R145">
            <v>4738.3554630000008</v>
          </cell>
          <cell r="T145">
            <v>26466.742163495179</v>
          </cell>
        </row>
        <row r="146">
          <cell r="B146">
            <v>2026</v>
          </cell>
          <cell r="C146">
            <v>9904.0652575079384</v>
          </cell>
          <cell r="D146">
            <v>14827.592820531954</v>
          </cell>
          <cell r="E146">
            <v>23654.191620000001</v>
          </cell>
          <cell r="H146">
            <v>7976.5870419928597</v>
          </cell>
          <cell r="I146">
            <v>90.554117163353212</v>
          </cell>
          <cell r="J146">
            <v>8232.4647843305484</v>
          </cell>
          <cell r="K146">
            <v>8232.4647843305465</v>
          </cell>
          <cell r="M146">
            <v>57801.1</v>
          </cell>
          <cell r="N146">
            <v>976.67675627619724</v>
          </cell>
          <cell r="R146">
            <v>4901.2388650000003</v>
          </cell>
          <cell r="T146">
            <v>21394.029647836338</v>
          </cell>
        </row>
        <row r="147">
          <cell r="B147">
            <v>2027</v>
          </cell>
          <cell r="C147">
            <v>10030.897389420215</v>
          </cell>
          <cell r="D147">
            <v>16302.808431497639</v>
          </cell>
          <cell r="E147">
            <v>24217.860220000006</v>
          </cell>
          <cell r="H147">
            <v>8422.8417902407818</v>
          </cell>
          <cell r="I147">
            <v>96.143549208672738</v>
          </cell>
          <cell r="J147">
            <v>8523.0489352043405</v>
          </cell>
          <cell r="K147">
            <v>8523.0489352043405</v>
          </cell>
          <cell r="M147">
            <v>59648.3</v>
          </cell>
          <cell r="N147">
            <v>990.31408070921213</v>
          </cell>
          <cell r="R147">
            <v>4398.0086800000008</v>
          </cell>
          <cell r="T147">
            <v>19298.563168145654</v>
          </cell>
        </row>
        <row r="148">
          <cell r="B148">
            <v>2028</v>
          </cell>
          <cell r="C148">
            <v>10115.103065385969</v>
          </cell>
          <cell r="D148">
            <v>17649.447837654516</v>
          </cell>
          <cell r="E148">
            <v>24899.61376</v>
          </cell>
          <cell r="H148">
            <v>8733.0693451906973</v>
          </cell>
          <cell r="I148">
            <v>101.88151931031472</v>
          </cell>
          <cell r="J148">
            <v>8981.6671861486066</v>
          </cell>
          <cell r="K148">
            <v>8981.6671861486084</v>
          </cell>
          <cell r="M148">
            <v>61500.999999999993</v>
          </cell>
          <cell r="N148">
            <v>999.96935866963952</v>
          </cell>
          <cell r="R148">
            <v>3248.2983620000005</v>
          </cell>
          <cell r="T148">
            <v>16540.091512791445</v>
          </cell>
        </row>
        <row r="149">
          <cell r="B149">
            <v>2029</v>
          </cell>
          <cell r="C149">
            <v>10218.938278113354</v>
          </cell>
          <cell r="D149">
            <v>19231.767414858223</v>
          </cell>
          <cell r="E149">
            <v>25411.837079999998</v>
          </cell>
          <cell r="H149">
            <v>9012.5324702323705</v>
          </cell>
          <cell r="I149">
            <v>105.62889607691919</v>
          </cell>
          <cell r="J149">
            <v>9004.2758999049183</v>
          </cell>
          <cell r="K149">
            <v>9004.2758999049183</v>
          </cell>
          <cell r="M149">
            <v>63416.6</v>
          </cell>
          <cell r="N149">
            <v>1008.8952125986075</v>
          </cell>
          <cell r="R149">
            <v>2734.6655580000001</v>
          </cell>
          <cell r="T149">
            <v>18418.649240648308</v>
          </cell>
        </row>
        <row r="150">
          <cell r="B150">
            <v>2030</v>
          </cell>
          <cell r="C150">
            <v>9963.4733535717987</v>
          </cell>
          <cell r="D150">
            <v>20749.238915542392</v>
          </cell>
          <cell r="E150">
            <v>25716.259948000003</v>
          </cell>
          <cell r="H150">
            <v>9304.1761474739997</v>
          </cell>
          <cell r="I150">
            <v>117.06265880742023</v>
          </cell>
          <cell r="J150">
            <v>9196.4254547232304</v>
          </cell>
          <cell r="K150">
            <v>9196.4254547232304</v>
          </cell>
          <cell r="M150">
            <v>65054.200000000004</v>
          </cell>
          <cell r="N150">
            <v>1012.2361203949262</v>
          </cell>
          <cell r="R150">
            <v>2733.9804639999998</v>
          </cell>
          <cell r="T150">
            <v>18303.942881796287</v>
          </cell>
        </row>
        <row r="151">
          <cell r="B151">
            <v>2031</v>
          </cell>
          <cell r="C151">
            <v>9087.2577785480698</v>
          </cell>
          <cell r="D151">
            <v>21659.607882344262</v>
          </cell>
          <cell r="E151">
            <v>25238.628068000009</v>
          </cell>
          <cell r="H151">
            <v>9405.9559275993015</v>
          </cell>
          <cell r="I151">
            <v>155.85493094872243</v>
          </cell>
          <cell r="J151">
            <v>12598.303344093425</v>
          </cell>
          <cell r="K151">
            <v>12598.303344093423</v>
          </cell>
          <cell r="M151">
            <v>68463</v>
          </cell>
          <cell r="T151">
            <v>10501.569335067416</v>
          </cell>
        </row>
        <row r="152">
          <cell r="B152">
            <v>2040</v>
          </cell>
          <cell r="C152">
            <v>9125.8132795473575</v>
          </cell>
          <cell r="D152">
            <v>22816.641190838349</v>
          </cell>
          <cell r="E152">
            <v>26073.085212000002</v>
          </cell>
          <cell r="H152">
            <v>9684.0959156862555</v>
          </cell>
          <cell r="I152">
            <v>172.79102007423043</v>
          </cell>
          <cell r="J152">
            <v>15915.150831443039</v>
          </cell>
          <cell r="K152">
            <v>15915.150831443036</v>
          </cell>
          <cell r="M152">
            <v>85052.4</v>
          </cell>
          <cell r="T152">
            <v>231046.35122811529</v>
          </cell>
        </row>
        <row r="153">
          <cell r="B153">
            <v>2050</v>
          </cell>
          <cell r="C153">
            <v>12929.578679022836</v>
          </cell>
          <cell r="D153">
            <v>15346.657435120213</v>
          </cell>
          <cell r="E153">
            <v>21410.703004000003</v>
          </cell>
          <cell r="H153">
            <v>10264.993073708474</v>
          </cell>
          <cell r="I153">
            <v>173.76385265298435</v>
          </cell>
          <cell r="J153">
            <v>11676.883489697742</v>
          </cell>
          <cell r="K153">
            <v>11676.883489697746</v>
          </cell>
          <cell r="M153">
            <v>110041.70000000001</v>
          </cell>
          <cell r="T153">
            <v>415445.01913922513</v>
          </cell>
        </row>
      </sheetData>
      <sheetData sheetId="8">
        <row r="10">
          <cell r="A10" t="str">
            <v>Angola</v>
          </cell>
          <cell r="C10">
            <v>0</v>
          </cell>
          <cell r="D10">
            <v>0</v>
          </cell>
          <cell r="E10">
            <v>1525.2036000000001</v>
          </cell>
          <cell r="F10">
            <v>0</v>
          </cell>
          <cell r="G10">
            <v>4988.732399999999</v>
          </cell>
          <cell r="H10">
            <v>2190</v>
          </cell>
          <cell r="I10">
            <v>342.51600000000002</v>
          </cell>
          <cell r="J10">
            <v>0</v>
          </cell>
          <cell r="K10">
            <v>0</v>
          </cell>
          <cell r="L10">
            <v>9046.4519999999975</v>
          </cell>
          <cell r="M10">
            <v>13852.538400000001</v>
          </cell>
          <cell r="N10">
            <v>3507.1536000000001</v>
          </cell>
          <cell r="O10">
            <v>10345.384800000002</v>
          </cell>
          <cell r="P10">
            <v>8589.18</v>
          </cell>
          <cell r="Q10">
            <v>18228.684000000001</v>
          </cell>
          <cell r="R10">
            <v>19.972799999999999</v>
          </cell>
          <cell r="S10">
            <v>669.52680000000009</v>
          </cell>
          <cell r="T10">
            <v>0</v>
          </cell>
        </row>
        <row r="11">
          <cell r="A11" t="str">
            <v>Botswana</v>
          </cell>
          <cell r="C11">
            <v>10265.1432</v>
          </cell>
          <cell r="D11">
            <v>0</v>
          </cell>
          <cell r="E11">
            <v>0.26279999999999998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364.15319999999997</v>
          </cell>
          <cell r="L11">
            <v>10629.559200000002</v>
          </cell>
          <cell r="M11">
            <v>3770.3915999999999</v>
          </cell>
          <cell r="N11">
            <v>6733.1988000000001</v>
          </cell>
          <cell r="O11">
            <v>-2962.8072000000002</v>
          </cell>
          <cell r="P11">
            <v>4057.6319999999996</v>
          </cell>
          <cell r="Q11">
            <v>7097.3519999999999</v>
          </cell>
          <cell r="R11">
            <v>19.1844</v>
          </cell>
          <cell r="S11">
            <v>0</v>
          </cell>
          <cell r="T11">
            <v>118.69800000000001</v>
          </cell>
        </row>
        <row r="12">
          <cell r="A12" t="str">
            <v>DRC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72429.169200000004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72429.169200000004</v>
          </cell>
          <cell r="M12">
            <v>0</v>
          </cell>
          <cell r="N12">
            <v>34617.592799999999</v>
          </cell>
          <cell r="O12">
            <v>-34617.592799999999</v>
          </cell>
          <cell r="P12">
            <v>25999.68</v>
          </cell>
          <cell r="Q12">
            <v>36129.743999999999</v>
          </cell>
          <cell r="R12">
            <v>0</v>
          </cell>
          <cell r="S12">
            <v>1277.5583999999999</v>
          </cell>
          <cell r="T12">
            <v>0</v>
          </cell>
        </row>
        <row r="13">
          <cell r="A13" t="str">
            <v>Lesotho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603.65159999999992</v>
          </cell>
          <cell r="H13">
            <v>0</v>
          </cell>
          <cell r="I13">
            <v>0</v>
          </cell>
          <cell r="J13">
            <v>0</v>
          </cell>
          <cell r="K13">
            <v>59.305199999999992</v>
          </cell>
          <cell r="L13">
            <v>662.95679999999993</v>
          </cell>
          <cell r="M13">
            <v>712.10040000000004</v>
          </cell>
          <cell r="N13">
            <v>126.4944</v>
          </cell>
          <cell r="O13">
            <v>585.60599999999999</v>
          </cell>
          <cell r="P13">
            <v>246.15600000000001</v>
          </cell>
          <cell r="Q13">
            <v>1153.6920000000002</v>
          </cell>
          <cell r="R13">
            <v>2.6279999999999997</v>
          </cell>
          <cell r="S13">
            <v>43.449599999999997</v>
          </cell>
          <cell r="T13">
            <v>0</v>
          </cell>
        </row>
        <row r="14">
          <cell r="A14" t="str">
            <v>Malawi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2878.098</v>
          </cell>
          <cell r="H14">
            <v>876</v>
          </cell>
          <cell r="I14">
            <v>0</v>
          </cell>
          <cell r="J14">
            <v>0</v>
          </cell>
          <cell r="K14">
            <v>166.7028</v>
          </cell>
          <cell r="L14">
            <v>3920.8008</v>
          </cell>
          <cell r="M14">
            <v>0</v>
          </cell>
          <cell r="N14">
            <v>410.49359999999996</v>
          </cell>
          <cell r="O14">
            <v>-410.49359999999996</v>
          </cell>
          <cell r="P14">
            <v>1207.1280000000002</v>
          </cell>
          <cell r="Q14">
            <v>3269.2320000000004</v>
          </cell>
          <cell r="R14">
            <v>0</v>
          </cell>
          <cell r="S14">
            <v>118.8732</v>
          </cell>
          <cell r="T14">
            <v>0</v>
          </cell>
        </row>
        <row r="15">
          <cell r="A15" t="str">
            <v>Mozambique</v>
          </cell>
          <cell r="C15">
            <v>5779.9355999999998</v>
          </cell>
          <cell r="D15">
            <v>0</v>
          </cell>
          <cell r="E15">
            <v>3011.5127999999995</v>
          </cell>
          <cell r="F15">
            <v>0</v>
          </cell>
          <cell r="G15">
            <v>20637.946799999998</v>
          </cell>
          <cell r="H15">
            <v>413.12159999999994</v>
          </cell>
          <cell r="I15">
            <v>0</v>
          </cell>
          <cell r="J15">
            <v>0</v>
          </cell>
          <cell r="K15">
            <v>402.084</v>
          </cell>
          <cell r="L15">
            <v>30244.600799999997</v>
          </cell>
          <cell r="M15">
            <v>1375.0572</v>
          </cell>
          <cell r="N15">
            <v>23155.307999999997</v>
          </cell>
          <cell r="O15">
            <v>-21780.250799999998</v>
          </cell>
          <cell r="P15">
            <v>4888.08</v>
          </cell>
          <cell r="Q15">
            <v>7927.8</v>
          </cell>
          <cell r="R15">
            <v>0</v>
          </cell>
          <cell r="S15">
            <v>285.66359999999997</v>
          </cell>
          <cell r="T15">
            <v>0</v>
          </cell>
        </row>
        <row r="16">
          <cell r="A16" t="str">
            <v>Namibia</v>
          </cell>
          <cell r="C16">
            <v>2957.8139999999999</v>
          </cell>
          <cell r="D16">
            <v>0</v>
          </cell>
          <cell r="E16">
            <v>145.6788</v>
          </cell>
          <cell r="F16">
            <v>0</v>
          </cell>
          <cell r="G16">
            <v>2403.6563999999998</v>
          </cell>
          <cell r="H16">
            <v>0</v>
          </cell>
          <cell r="I16">
            <v>0</v>
          </cell>
          <cell r="J16">
            <v>0</v>
          </cell>
          <cell r="K16">
            <v>307.12560000000002</v>
          </cell>
          <cell r="L16">
            <v>5814.2748000000001</v>
          </cell>
          <cell r="M16">
            <v>15405.686399999999</v>
          </cell>
          <cell r="N16">
            <v>14754.3804</v>
          </cell>
          <cell r="O16">
            <v>651.30599999999868</v>
          </cell>
          <cell r="P16">
            <v>3482.9760000000001</v>
          </cell>
          <cell r="Q16">
            <v>6092.58</v>
          </cell>
          <cell r="R16">
            <v>0</v>
          </cell>
          <cell r="S16">
            <v>203.31960000000001</v>
          </cell>
          <cell r="T16">
            <v>0</v>
          </cell>
        </row>
        <row r="17">
          <cell r="A17" t="str">
            <v>South Africa</v>
          </cell>
          <cell r="C17">
            <v>282670.13279999996</v>
          </cell>
          <cell r="D17">
            <v>0</v>
          </cell>
          <cell r="E17">
            <v>575.09400000000005</v>
          </cell>
          <cell r="F17">
            <v>16521.36</v>
          </cell>
          <cell r="G17">
            <v>1204.2372</v>
          </cell>
          <cell r="H17">
            <v>788.4</v>
          </cell>
          <cell r="I17">
            <v>30375.650399999999</v>
          </cell>
          <cell r="J17">
            <v>1120.5791999999999</v>
          </cell>
          <cell r="K17">
            <v>45593.0844</v>
          </cell>
          <cell r="L17">
            <v>378848.53799999988</v>
          </cell>
          <cell r="M17">
            <v>29615.194800000001</v>
          </cell>
          <cell r="N17">
            <v>1428.2304000000001</v>
          </cell>
          <cell r="O17">
            <v>28186.964400000001</v>
          </cell>
          <cell r="P17">
            <v>237074.508</v>
          </cell>
          <cell r="Q17">
            <v>414716.79599999997</v>
          </cell>
          <cell r="R17">
            <v>0</v>
          </cell>
          <cell r="S17">
            <v>876</v>
          </cell>
          <cell r="T17">
            <v>43019.659200000002</v>
          </cell>
        </row>
        <row r="18">
          <cell r="A18" t="str">
            <v>Swaziland</v>
          </cell>
          <cell r="C18">
            <v>139.28399999999999</v>
          </cell>
          <cell r="D18">
            <v>0</v>
          </cell>
          <cell r="E18">
            <v>0.17519999999999999</v>
          </cell>
          <cell r="F18">
            <v>0</v>
          </cell>
          <cell r="G18">
            <v>134.1156</v>
          </cell>
          <cell r="H18">
            <v>876</v>
          </cell>
          <cell r="I18">
            <v>0</v>
          </cell>
          <cell r="J18">
            <v>0</v>
          </cell>
          <cell r="K18">
            <v>82.256399999999999</v>
          </cell>
          <cell r="L18">
            <v>1231.8311999999999</v>
          </cell>
          <cell r="M18">
            <v>7908.6155999999992</v>
          </cell>
          <cell r="N18">
            <v>7352.0927999999994</v>
          </cell>
          <cell r="O18">
            <v>556.52279999999973</v>
          </cell>
          <cell r="P18">
            <v>734.08799999999997</v>
          </cell>
          <cell r="Q18">
            <v>1746.7439999999997</v>
          </cell>
          <cell r="R18">
            <v>6.3071999999999999</v>
          </cell>
          <cell r="S18">
            <v>71.65679999999999</v>
          </cell>
          <cell r="T18">
            <v>54.75</v>
          </cell>
        </row>
        <row r="19">
          <cell r="A19" t="str">
            <v>Tanzania</v>
          </cell>
          <cell r="C19">
            <v>115.4568</v>
          </cell>
          <cell r="D19">
            <v>0</v>
          </cell>
          <cell r="E19">
            <v>1232.6196</v>
          </cell>
          <cell r="F19">
            <v>0</v>
          </cell>
          <cell r="G19">
            <v>5488.3152</v>
          </cell>
          <cell r="H19">
            <v>4380</v>
          </cell>
          <cell r="I19">
            <v>5690.8463999999994</v>
          </cell>
          <cell r="J19">
            <v>0</v>
          </cell>
          <cell r="K19">
            <v>946.69319999999993</v>
          </cell>
          <cell r="L19">
            <v>17853.931199999999</v>
          </cell>
          <cell r="M19">
            <v>2075.6819999999998</v>
          </cell>
          <cell r="N19">
            <v>0</v>
          </cell>
          <cell r="O19">
            <v>2075.6819999999998</v>
          </cell>
          <cell r="P19">
            <v>7640.4720000000007</v>
          </cell>
          <cell r="Q19">
            <v>20694.624</v>
          </cell>
          <cell r="R19">
            <v>25.491600000000002</v>
          </cell>
          <cell r="S19">
            <v>735.05160000000001</v>
          </cell>
          <cell r="T19">
            <v>1993.6884</v>
          </cell>
        </row>
        <row r="20">
          <cell r="A20" t="str">
            <v>Zambia</v>
          </cell>
          <cell r="C20">
            <v>0</v>
          </cell>
          <cell r="D20">
            <v>0</v>
          </cell>
          <cell r="E20">
            <v>0.61320000000000008</v>
          </cell>
          <cell r="F20">
            <v>0</v>
          </cell>
          <cell r="G20">
            <v>22765.225200000004</v>
          </cell>
          <cell r="H20">
            <v>0</v>
          </cell>
          <cell r="I20">
            <v>0</v>
          </cell>
          <cell r="J20">
            <v>0</v>
          </cell>
          <cell r="K20">
            <v>1550.7828</v>
          </cell>
          <cell r="L20">
            <v>24316.621200000005</v>
          </cell>
          <cell r="M20">
            <v>13945.044</v>
          </cell>
          <cell r="N20">
            <v>3878.7528000000002</v>
          </cell>
          <cell r="O20">
            <v>10066.2912</v>
          </cell>
          <cell r="P20">
            <v>21722.171999999999</v>
          </cell>
          <cell r="Q20">
            <v>32497.848000000002</v>
          </cell>
          <cell r="R20">
            <v>8.4971999999999994</v>
          </cell>
          <cell r="S20">
            <v>1142.3915999999999</v>
          </cell>
          <cell r="T20">
            <v>0</v>
          </cell>
        </row>
        <row r="21">
          <cell r="A21" t="str">
            <v>Zimbabwe</v>
          </cell>
          <cell r="C21">
            <v>10480.989600000001</v>
          </cell>
          <cell r="D21">
            <v>0</v>
          </cell>
          <cell r="E21">
            <v>2.8031999999999999</v>
          </cell>
          <cell r="F21">
            <v>0</v>
          </cell>
          <cell r="G21">
            <v>5635.4831999999997</v>
          </cell>
          <cell r="H21">
            <v>665.67239999999993</v>
          </cell>
          <cell r="I21">
            <v>0</v>
          </cell>
          <cell r="J21">
            <v>0</v>
          </cell>
          <cell r="K21">
            <v>986.28840000000002</v>
          </cell>
          <cell r="L21">
            <v>17771.236800000002</v>
          </cell>
          <cell r="M21">
            <v>10929.501599999998</v>
          </cell>
          <cell r="N21">
            <v>7864.3776000000007</v>
          </cell>
          <cell r="O21">
            <v>3065.1239999999971</v>
          </cell>
          <cell r="P21">
            <v>11615.76</v>
          </cell>
          <cell r="Q21">
            <v>20319.696</v>
          </cell>
          <cell r="R21">
            <v>31.6236</v>
          </cell>
          <cell r="S21">
            <v>774.29639999999995</v>
          </cell>
          <cell r="T21">
            <v>495.64079999999996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05">
          <cell r="J305">
            <v>6879.6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900</v>
          </cell>
        </row>
        <row r="360">
          <cell r="J360">
            <v>1800</v>
          </cell>
        </row>
        <row r="361">
          <cell r="J361">
            <v>2700</v>
          </cell>
        </row>
        <row r="362">
          <cell r="J362">
            <v>3600</v>
          </cell>
        </row>
        <row r="363">
          <cell r="J363">
            <v>4500</v>
          </cell>
        </row>
        <row r="364">
          <cell r="J364">
            <v>5400</v>
          </cell>
        </row>
        <row r="365">
          <cell r="J365">
            <v>6300</v>
          </cell>
        </row>
        <row r="366">
          <cell r="J366">
            <v>7200</v>
          </cell>
        </row>
        <row r="367">
          <cell r="J367">
            <v>8100</v>
          </cell>
        </row>
        <row r="368">
          <cell r="J368">
            <v>9000</v>
          </cell>
        </row>
        <row r="369">
          <cell r="J369">
            <v>9900</v>
          </cell>
        </row>
        <row r="370">
          <cell r="J370">
            <v>10800</v>
          </cell>
        </row>
        <row r="371">
          <cell r="J371">
            <v>11700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 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Coal</v>
          </cell>
          <cell r="D9" t="str">
            <v>Oil</v>
          </cell>
          <cell r="E9" t="str">
            <v>Gas</v>
          </cell>
          <cell r="F9" t="str">
            <v>Nuclear</v>
          </cell>
          <cell r="G9" t="str">
            <v>Hydro</v>
          </cell>
          <cell r="H9" t="str">
            <v>Biomass</v>
          </cell>
          <cell r="I9" t="str">
            <v>Solar PV</v>
          </cell>
          <cell r="J9" t="str">
            <v>Solar Thermal</v>
          </cell>
          <cell r="K9" t="str">
            <v>Wind</v>
          </cell>
          <cell r="L9" t="str">
            <v>Total Cent.</v>
          </cell>
          <cell r="M9" t="str">
            <v>Imports</v>
          </cell>
          <cell r="N9" t="str">
            <v>Exports</v>
          </cell>
          <cell r="O9" t="str">
            <v>Net Imports</v>
          </cell>
          <cell r="P9" t="str">
            <v>dom. System dmd</v>
          </cell>
          <cell r="Q9" t="str">
            <v>Dist. Oil</v>
          </cell>
          <cell r="R9" t="str">
            <v>Dist. Biomass</v>
          </cell>
          <cell r="S9" t="str">
            <v>Mini Hydro</v>
          </cell>
          <cell r="T9" t="str">
            <v>Dist.Solar PV</v>
          </cell>
        </row>
        <row r="10">
          <cell r="B10">
            <v>2010</v>
          </cell>
          <cell r="C10">
            <v>263463.83280000003</v>
          </cell>
          <cell r="D10">
            <v>2425.1184000000003</v>
          </cell>
          <cell r="E10">
            <v>4322.3591999999999</v>
          </cell>
          <cell r="F10">
            <v>12783.818399999998</v>
          </cell>
          <cell r="G10">
            <v>36887.834399999992</v>
          </cell>
          <cell r="H10">
            <v>1587.3995999999997</v>
          </cell>
          <cell r="I10">
            <v>0</v>
          </cell>
          <cell r="J10">
            <v>0</v>
          </cell>
          <cell r="K10">
            <v>0</v>
          </cell>
          <cell r="L10">
            <v>321470.3628</v>
          </cell>
          <cell r="M10">
            <v>37801.502399999998</v>
          </cell>
          <cell r="N10">
            <v>38395.868399999992</v>
          </cell>
          <cell r="O10">
            <v>-594.36599999999453</v>
          </cell>
          <cell r="P10">
            <v>281622.61200000002</v>
          </cell>
          <cell r="Q10">
            <v>544.95960000000002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270256.07400000002</v>
          </cell>
          <cell r="D11">
            <v>2451.2231999999995</v>
          </cell>
          <cell r="E11">
            <v>4658.6556</v>
          </cell>
          <cell r="F11">
            <v>12783.818399999998</v>
          </cell>
          <cell r="G11">
            <v>39332.925599999995</v>
          </cell>
          <cell r="H11">
            <v>2152.4195999999997</v>
          </cell>
          <cell r="I11">
            <v>0</v>
          </cell>
          <cell r="J11">
            <v>0</v>
          </cell>
          <cell r="K11">
            <v>0</v>
          </cell>
          <cell r="L11">
            <v>331635.11640000006</v>
          </cell>
          <cell r="M11">
            <v>35413.876799999998</v>
          </cell>
          <cell r="N11">
            <v>35991.423599999995</v>
          </cell>
          <cell r="O11">
            <v>-577.54679999999644</v>
          </cell>
          <cell r="P11">
            <v>291850.788</v>
          </cell>
          <cell r="Q11">
            <v>1038.498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278967.10560000001</v>
          </cell>
          <cell r="D12">
            <v>2405.4960000000001</v>
          </cell>
          <cell r="E12">
            <v>5236.3775999999998</v>
          </cell>
          <cell r="F12">
            <v>12783.818399999998</v>
          </cell>
          <cell r="G12">
            <v>40774.558799999999</v>
          </cell>
          <cell r="H12">
            <v>2521.2155999999995</v>
          </cell>
          <cell r="I12">
            <v>0</v>
          </cell>
          <cell r="J12">
            <v>0</v>
          </cell>
          <cell r="K12">
            <v>0</v>
          </cell>
          <cell r="L12">
            <v>342688.57199999999</v>
          </cell>
          <cell r="M12">
            <v>33529.075199999999</v>
          </cell>
          <cell r="N12">
            <v>34073.684399999998</v>
          </cell>
          <cell r="O12">
            <v>-544.60919999999896</v>
          </cell>
          <cell r="P12">
            <v>302783.26800000004</v>
          </cell>
          <cell r="Q12">
            <v>1161.3131999999998</v>
          </cell>
          <cell r="R12">
            <v>0</v>
          </cell>
          <cell r="S12">
            <v>150.9348</v>
          </cell>
          <cell r="T12">
            <v>0</v>
          </cell>
        </row>
        <row r="13">
          <cell r="B13">
            <v>2013</v>
          </cell>
          <cell r="C13">
            <v>287831.26199999999</v>
          </cell>
          <cell r="D13">
            <v>2447.8067999999994</v>
          </cell>
          <cell r="E13">
            <v>5991.84</v>
          </cell>
          <cell r="F13">
            <v>12783.818399999998</v>
          </cell>
          <cell r="G13">
            <v>41908.715999999993</v>
          </cell>
          <cell r="H13">
            <v>2563.0883999999996</v>
          </cell>
          <cell r="I13">
            <v>946.25519999999995</v>
          </cell>
          <cell r="J13">
            <v>0</v>
          </cell>
          <cell r="K13">
            <v>1666.1519999999998</v>
          </cell>
          <cell r="L13">
            <v>356138.93880000006</v>
          </cell>
          <cell r="M13">
            <v>35209.418400000002</v>
          </cell>
          <cell r="N13">
            <v>35790.907200000001</v>
          </cell>
          <cell r="O13">
            <v>-581.48879999999917</v>
          </cell>
          <cell r="P13">
            <v>315689.37599999999</v>
          </cell>
          <cell r="Q13">
            <v>1318.6428000000001</v>
          </cell>
          <cell r="R13">
            <v>0</v>
          </cell>
          <cell r="S13">
            <v>155.57760000000002</v>
          </cell>
          <cell r="T13">
            <v>0</v>
          </cell>
        </row>
        <row r="14">
          <cell r="B14">
            <v>2014</v>
          </cell>
          <cell r="C14">
            <v>294498.67320000002</v>
          </cell>
          <cell r="D14">
            <v>0</v>
          </cell>
          <cell r="E14">
            <v>8252.0951999999997</v>
          </cell>
          <cell r="F14">
            <v>12783.818399999998</v>
          </cell>
          <cell r="G14">
            <v>43793.167199999996</v>
          </cell>
          <cell r="H14">
            <v>2563.0883999999996</v>
          </cell>
          <cell r="I14">
            <v>1671.3203999999998</v>
          </cell>
          <cell r="J14">
            <v>280.14479999999998</v>
          </cell>
          <cell r="K14">
            <v>3173.8355999999999</v>
          </cell>
          <cell r="L14">
            <v>367016.14319999999</v>
          </cell>
          <cell r="M14">
            <v>34110.213600000003</v>
          </cell>
          <cell r="N14">
            <v>34680.051599999999</v>
          </cell>
          <cell r="O14">
            <v>-569.8379999999961</v>
          </cell>
          <cell r="P14">
            <v>326208.38399999996</v>
          </cell>
          <cell r="Q14">
            <v>599.18400000000008</v>
          </cell>
          <cell r="R14">
            <v>0</v>
          </cell>
          <cell r="S14">
            <v>732.24840000000006</v>
          </cell>
          <cell r="T14">
            <v>0</v>
          </cell>
        </row>
        <row r="15">
          <cell r="B15">
            <v>2015</v>
          </cell>
          <cell r="C15">
            <v>302703.2892</v>
          </cell>
          <cell r="D15">
            <v>0</v>
          </cell>
          <cell r="E15">
            <v>9369.0828000000001</v>
          </cell>
          <cell r="F15">
            <v>12783.818399999998</v>
          </cell>
          <cell r="G15">
            <v>44676.175199999998</v>
          </cell>
          <cell r="H15">
            <v>3132.4883999999997</v>
          </cell>
          <cell r="I15">
            <v>2584.8132000000001</v>
          </cell>
          <cell r="J15">
            <v>840.43439999999998</v>
          </cell>
          <cell r="K15">
            <v>4890.7956000000004</v>
          </cell>
          <cell r="L15">
            <v>380980.89719999995</v>
          </cell>
          <cell r="M15">
            <v>40730.145600000003</v>
          </cell>
          <cell r="N15">
            <v>41332.395600000003</v>
          </cell>
          <cell r="O15">
            <v>-602.25</v>
          </cell>
          <cell r="P15">
            <v>339842.44800000003</v>
          </cell>
          <cell r="Q15">
            <v>616.70400000000006</v>
          </cell>
          <cell r="R15">
            <v>0</v>
          </cell>
          <cell r="S15">
            <v>992.77080000000012</v>
          </cell>
          <cell r="T15">
            <v>0</v>
          </cell>
        </row>
        <row r="16">
          <cell r="B16">
            <v>2016</v>
          </cell>
          <cell r="C16">
            <v>322480.91639999999</v>
          </cell>
          <cell r="D16">
            <v>0</v>
          </cell>
          <cell r="E16">
            <v>2131.0452</v>
          </cell>
          <cell r="F16">
            <v>12783.818399999998</v>
          </cell>
          <cell r="G16">
            <v>49057.138800000001</v>
          </cell>
          <cell r="H16">
            <v>3156.4907999999996</v>
          </cell>
          <cell r="I16">
            <v>3463.1783999999998</v>
          </cell>
          <cell r="J16">
            <v>1120.5791999999999</v>
          </cell>
          <cell r="K16">
            <v>4892.1972000000005</v>
          </cell>
          <cell r="L16">
            <v>399085.36439999996</v>
          </cell>
          <cell r="M16">
            <v>68093.407199999987</v>
          </cell>
          <cell r="N16">
            <v>69297.644400000005</v>
          </cell>
          <cell r="O16">
            <v>-1204.2372000000178</v>
          </cell>
          <cell r="P16">
            <v>353158.52399999992</v>
          </cell>
          <cell r="Q16">
            <v>572.20320000000004</v>
          </cell>
          <cell r="R16">
            <v>0</v>
          </cell>
          <cell r="S16">
            <v>1359.5520000000001</v>
          </cell>
          <cell r="T16">
            <v>0</v>
          </cell>
        </row>
        <row r="17">
          <cell r="B17">
            <v>2017</v>
          </cell>
          <cell r="C17">
            <v>329433.11519999994</v>
          </cell>
          <cell r="D17">
            <v>0</v>
          </cell>
          <cell r="E17">
            <v>2127.366</v>
          </cell>
          <cell r="F17">
            <v>12783.818399999998</v>
          </cell>
          <cell r="G17">
            <v>54699.980400000008</v>
          </cell>
          <cell r="H17">
            <v>3188.5524</v>
          </cell>
          <cell r="I17">
            <v>3463.1783999999998</v>
          </cell>
          <cell r="J17">
            <v>1120.5791999999999</v>
          </cell>
          <cell r="K17">
            <v>4893.5987999999998</v>
          </cell>
          <cell r="L17">
            <v>411710.18879999983</v>
          </cell>
          <cell r="M17">
            <v>73069.787999999986</v>
          </cell>
          <cell r="N17">
            <v>74319.489599999986</v>
          </cell>
          <cell r="O17">
            <v>-1249.7016000000003</v>
          </cell>
          <cell r="P17">
            <v>368003.21999999991</v>
          </cell>
          <cell r="Q17">
            <v>573.60480000000007</v>
          </cell>
          <cell r="R17">
            <v>0</v>
          </cell>
          <cell r="S17">
            <v>1756.1171999999999</v>
          </cell>
          <cell r="T17">
            <v>0</v>
          </cell>
        </row>
        <row r="18">
          <cell r="B18">
            <v>2018</v>
          </cell>
          <cell r="C18">
            <v>332391.19200000004</v>
          </cell>
          <cell r="D18">
            <v>0</v>
          </cell>
          <cell r="E18">
            <v>2203.2275999999997</v>
          </cell>
          <cell r="F18">
            <v>12783.818399999998</v>
          </cell>
          <cell r="G18">
            <v>65283.111600000004</v>
          </cell>
          <cell r="H18">
            <v>3649.0655999999999</v>
          </cell>
          <cell r="I18">
            <v>3463.1783999999998</v>
          </cell>
          <cell r="J18">
            <v>1120.5791999999999</v>
          </cell>
          <cell r="K18">
            <v>4894.912800000001</v>
          </cell>
          <cell r="L18">
            <v>425789.08559999993</v>
          </cell>
          <cell r="M18">
            <v>68335.270799999998</v>
          </cell>
          <cell r="N18">
            <v>69427.905599999998</v>
          </cell>
          <cell r="O18">
            <v>-1092.6347999999998</v>
          </cell>
          <cell r="P18">
            <v>383833.41599999985</v>
          </cell>
          <cell r="Q18">
            <v>575.35680000000002</v>
          </cell>
          <cell r="R18">
            <v>0</v>
          </cell>
          <cell r="S18">
            <v>2881.9524000000001</v>
          </cell>
          <cell r="T18">
            <v>0</v>
          </cell>
        </row>
        <row r="19">
          <cell r="B19">
            <v>2019</v>
          </cell>
          <cell r="C19">
            <v>337485.21960000001</v>
          </cell>
          <cell r="D19">
            <v>0</v>
          </cell>
          <cell r="E19">
            <v>8203.3019999999997</v>
          </cell>
          <cell r="F19">
            <v>12783.818399999998</v>
          </cell>
          <cell r="G19">
            <v>71155.027199999997</v>
          </cell>
          <cell r="H19">
            <v>3891.4548</v>
          </cell>
          <cell r="I19">
            <v>3463.1783999999998</v>
          </cell>
          <cell r="J19">
            <v>1120.5791999999999</v>
          </cell>
          <cell r="K19">
            <v>4896.3144000000002</v>
          </cell>
          <cell r="L19">
            <v>442998.89399999997</v>
          </cell>
          <cell r="M19">
            <v>59676.974399999985</v>
          </cell>
          <cell r="N19">
            <v>60724.05720000001</v>
          </cell>
          <cell r="O19">
            <v>-1047.0828000000256</v>
          </cell>
          <cell r="P19">
            <v>400747.22400000005</v>
          </cell>
          <cell r="Q19">
            <v>577.19640000000004</v>
          </cell>
          <cell r="R19">
            <v>0</v>
          </cell>
          <cell r="S19">
            <v>3353.2403999999997</v>
          </cell>
          <cell r="T19">
            <v>0</v>
          </cell>
        </row>
        <row r="20">
          <cell r="B20">
            <v>2020</v>
          </cell>
          <cell r="C20">
            <v>341185.79399999994</v>
          </cell>
          <cell r="D20">
            <v>0</v>
          </cell>
          <cell r="E20">
            <v>11538.4092</v>
          </cell>
          <cell r="F20">
            <v>12783.818399999998</v>
          </cell>
          <cell r="G20">
            <v>79747.623600000021</v>
          </cell>
          <cell r="H20">
            <v>3900.39</v>
          </cell>
          <cell r="I20">
            <v>3463.1783999999998</v>
          </cell>
          <cell r="J20">
            <v>1120.5791999999999</v>
          </cell>
          <cell r="K20">
            <v>4897.8036000000002</v>
          </cell>
          <cell r="L20">
            <v>458637.59639999986</v>
          </cell>
          <cell r="M20">
            <v>56583.818399999996</v>
          </cell>
          <cell r="N20">
            <v>57533.49</v>
          </cell>
          <cell r="O20">
            <v>-949.67160000000149</v>
          </cell>
          <cell r="P20">
            <v>416347.908</v>
          </cell>
          <cell r="Q20">
            <v>568.08600000000001</v>
          </cell>
          <cell r="R20">
            <v>0</v>
          </cell>
          <cell r="S20">
            <v>3788.2619999999993</v>
          </cell>
          <cell r="T20">
            <v>0</v>
          </cell>
        </row>
        <row r="21">
          <cell r="B21">
            <v>2021</v>
          </cell>
          <cell r="C21">
            <v>345744.06</v>
          </cell>
          <cell r="D21">
            <v>0</v>
          </cell>
          <cell r="E21">
            <v>15511.069199999998</v>
          </cell>
          <cell r="F21">
            <v>12783.818399999998</v>
          </cell>
          <cell r="G21">
            <v>85990.262400000007</v>
          </cell>
          <cell r="H21">
            <v>5153.3327999999992</v>
          </cell>
          <cell r="I21">
            <v>3463.1783999999998</v>
          </cell>
          <cell r="J21">
            <v>1120.5791999999999</v>
          </cell>
          <cell r="K21">
            <v>4899.6432000000004</v>
          </cell>
          <cell r="L21">
            <v>474665.94359999988</v>
          </cell>
          <cell r="M21">
            <v>70077.28439999999</v>
          </cell>
          <cell r="N21">
            <v>71486.856</v>
          </cell>
          <cell r="O21">
            <v>-1409.5716000000102</v>
          </cell>
          <cell r="P21">
            <v>430693.28399999999</v>
          </cell>
          <cell r="Q21">
            <v>460.51319999999998</v>
          </cell>
          <cell r="R21">
            <v>0</v>
          </cell>
          <cell r="S21">
            <v>3989.8296</v>
          </cell>
          <cell r="T21">
            <v>0</v>
          </cell>
        </row>
        <row r="22">
          <cell r="B22">
            <v>2022</v>
          </cell>
          <cell r="C22">
            <v>349572.09239999996</v>
          </cell>
          <cell r="D22">
            <v>0</v>
          </cell>
          <cell r="E22">
            <v>16487.896799999999</v>
          </cell>
          <cell r="F22">
            <v>12783.818399999998</v>
          </cell>
          <cell r="G22">
            <v>93078.504000000001</v>
          </cell>
          <cell r="H22">
            <v>5930.3447999999999</v>
          </cell>
          <cell r="I22">
            <v>3463.1783999999998</v>
          </cell>
          <cell r="J22">
            <v>1120.5791999999999</v>
          </cell>
          <cell r="K22">
            <v>7540.8708000000006</v>
          </cell>
          <cell r="L22">
            <v>489977.28479999991</v>
          </cell>
          <cell r="M22">
            <v>84559.053599999999</v>
          </cell>
          <cell r="N22">
            <v>86385.776399999973</v>
          </cell>
          <cell r="O22">
            <v>-1826.7227999999741</v>
          </cell>
          <cell r="P22">
            <v>444476.26800000004</v>
          </cell>
          <cell r="Q22">
            <v>348.21000000000004</v>
          </cell>
          <cell r="R22">
            <v>0</v>
          </cell>
          <cell r="S22">
            <v>4213.2972</v>
          </cell>
          <cell r="T22">
            <v>0</v>
          </cell>
        </row>
        <row r="23">
          <cell r="B23">
            <v>2023</v>
          </cell>
          <cell r="C23">
            <v>347793.1116</v>
          </cell>
          <cell r="D23">
            <v>0</v>
          </cell>
          <cell r="E23">
            <v>18238.495200000005</v>
          </cell>
          <cell r="F23">
            <v>12783.818399999998</v>
          </cell>
          <cell r="G23">
            <v>102521.08319999999</v>
          </cell>
          <cell r="H23">
            <v>8794.5144</v>
          </cell>
          <cell r="I23">
            <v>3463.1783999999998</v>
          </cell>
          <cell r="J23">
            <v>1120.5791999999999</v>
          </cell>
          <cell r="K23">
            <v>11484.7104</v>
          </cell>
          <cell r="L23">
            <v>506199.49079999991</v>
          </cell>
          <cell r="M23">
            <v>108235.056</v>
          </cell>
          <cell r="N23">
            <v>111283.0104</v>
          </cell>
          <cell r="O23">
            <v>-3047.9544000000024</v>
          </cell>
          <cell r="P23">
            <v>458388.02399999998</v>
          </cell>
          <cell r="Q23">
            <v>240.63719999999998</v>
          </cell>
          <cell r="R23">
            <v>0</v>
          </cell>
          <cell r="S23">
            <v>4443.9479999999994</v>
          </cell>
          <cell r="T23">
            <v>0</v>
          </cell>
        </row>
        <row r="24">
          <cell r="B24">
            <v>2024</v>
          </cell>
          <cell r="C24">
            <v>349800.02759999997</v>
          </cell>
          <cell r="D24">
            <v>0</v>
          </cell>
          <cell r="E24">
            <v>19067.191200000005</v>
          </cell>
          <cell r="F24">
            <v>12783.818399999998</v>
          </cell>
          <cell r="G24">
            <v>109446.0384</v>
          </cell>
          <cell r="H24">
            <v>11379.415199999999</v>
          </cell>
          <cell r="I24">
            <v>3463.1783999999998</v>
          </cell>
          <cell r="J24">
            <v>1120.5791999999999</v>
          </cell>
          <cell r="K24">
            <v>15434.682000000001</v>
          </cell>
          <cell r="L24">
            <v>522494.93039999995</v>
          </cell>
          <cell r="M24">
            <v>120280.23119999999</v>
          </cell>
          <cell r="N24">
            <v>124373.07839999998</v>
          </cell>
          <cell r="O24">
            <v>-4092.8471999999892</v>
          </cell>
          <cell r="P24">
            <v>472731.64799999999</v>
          </cell>
          <cell r="Q24">
            <v>240.63719999999998</v>
          </cell>
          <cell r="R24">
            <v>0</v>
          </cell>
          <cell r="S24">
            <v>4717.26</v>
          </cell>
          <cell r="T24">
            <v>0</v>
          </cell>
        </row>
        <row r="25">
          <cell r="B25">
            <v>2025</v>
          </cell>
          <cell r="C25">
            <v>338254.78559999994</v>
          </cell>
          <cell r="D25">
            <v>0</v>
          </cell>
          <cell r="E25">
            <v>23578.591200000006</v>
          </cell>
          <cell r="F25">
            <v>24697.418400000002</v>
          </cell>
          <cell r="G25">
            <v>118405.94159999999</v>
          </cell>
          <cell r="H25">
            <v>11785.879200000001</v>
          </cell>
          <cell r="I25">
            <v>3463.1783999999998</v>
          </cell>
          <cell r="J25">
            <v>1120.5791999999999</v>
          </cell>
          <cell r="K25">
            <v>19866.5412</v>
          </cell>
          <cell r="L25">
            <v>541172.91479999991</v>
          </cell>
          <cell r="M25">
            <v>134448.56759999998</v>
          </cell>
          <cell r="N25">
            <v>139555.47239999997</v>
          </cell>
          <cell r="O25">
            <v>-5106.9047999999893</v>
          </cell>
          <cell r="P25">
            <v>489495.66</v>
          </cell>
          <cell r="Q25">
            <v>435.02160000000003</v>
          </cell>
          <cell r="R25">
            <v>0</v>
          </cell>
          <cell r="S25">
            <v>4971.1247999999996</v>
          </cell>
          <cell r="T25">
            <v>0</v>
          </cell>
          <cell r="AN25">
            <v>302703.2892</v>
          </cell>
          <cell r="AO25">
            <v>0</v>
          </cell>
          <cell r="AP25">
            <v>9369.0828000000001</v>
          </cell>
          <cell r="AQ25">
            <v>12783.818399999998</v>
          </cell>
          <cell r="AR25">
            <v>44676.175199999998</v>
          </cell>
          <cell r="AS25">
            <v>3132.4883999999997</v>
          </cell>
          <cell r="AT25">
            <v>2584.8132000000001</v>
          </cell>
          <cell r="AU25">
            <v>840.43439999999998</v>
          </cell>
          <cell r="AV25">
            <v>4890.7956000000004</v>
          </cell>
          <cell r="AW25">
            <v>-602.25</v>
          </cell>
          <cell r="AX25">
            <v>616.70400000000006</v>
          </cell>
          <cell r="AY25">
            <v>0</v>
          </cell>
          <cell r="AZ25">
            <v>992.77080000000012</v>
          </cell>
          <cell r="BA25">
            <v>0</v>
          </cell>
        </row>
        <row r="26">
          <cell r="B26">
            <v>2026</v>
          </cell>
          <cell r="C26">
            <v>338251.54439999996</v>
          </cell>
          <cell r="D26">
            <v>0</v>
          </cell>
          <cell r="E26">
            <v>24787.821600000007</v>
          </cell>
          <cell r="F26">
            <v>36611.018400000001</v>
          </cell>
          <cell r="G26">
            <v>122896.84319999999</v>
          </cell>
          <cell r="H26">
            <v>11785.879200000001</v>
          </cell>
          <cell r="I26">
            <v>3463.1783999999998</v>
          </cell>
          <cell r="J26">
            <v>1120.5791999999999</v>
          </cell>
          <cell r="K26">
            <v>20423.501999999997</v>
          </cell>
          <cell r="L26">
            <v>559340.36639999994</v>
          </cell>
          <cell r="M26">
            <v>135651.7536</v>
          </cell>
          <cell r="N26">
            <v>140926.58759999997</v>
          </cell>
          <cell r="O26">
            <v>-5274.8339999999735</v>
          </cell>
          <cell r="P26">
            <v>506337.636</v>
          </cell>
          <cell r="Q26">
            <v>431.86800000000005</v>
          </cell>
          <cell r="R26">
            <v>0</v>
          </cell>
          <cell r="S26">
            <v>5205.2795999999989</v>
          </cell>
          <cell r="T26">
            <v>0</v>
          </cell>
          <cell r="AN26">
            <v>338090.62319999997</v>
          </cell>
          <cell r="AO26">
            <v>0</v>
          </cell>
          <cell r="AP26">
            <v>26841.078000000005</v>
          </cell>
          <cell r="AQ26">
            <v>83688.484799999991</v>
          </cell>
          <cell r="AR26">
            <v>140383.4676</v>
          </cell>
          <cell r="AS26">
            <v>11785.879200000001</v>
          </cell>
          <cell r="AT26">
            <v>3463.1783999999998</v>
          </cell>
          <cell r="AU26">
            <v>1120.5791999999999</v>
          </cell>
          <cell r="AV26">
            <v>21911.212799999998</v>
          </cell>
          <cell r="AW26">
            <v>-5421.476399999985</v>
          </cell>
          <cell r="AX26">
            <v>263.06279999999998</v>
          </cell>
          <cell r="AY26">
            <v>0</v>
          </cell>
          <cell r="AZ26">
            <v>6182.8079999999991</v>
          </cell>
          <cell r="BA26">
            <v>0</v>
          </cell>
        </row>
        <row r="27">
          <cell r="B27">
            <v>2027</v>
          </cell>
          <cell r="C27">
            <v>338250.31799999997</v>
          </cell>
          <cell r="D27">
            <v>0</v>
          </cell>
          <cell r="E27">
            <v>26070.723600000005</v>
          </cell>
          <cell r="F27">
            <v>48524.618399999999</v>
          </cell>
          <cell r="G27">
            <v>126579.54719999999</v>
          </cell>
          <cell r="H27">
            <v>11785.879200000001</v>
          </cell>
          <cell r="I27">
            <v>3463.1783999999998</v>
          </cell>
          <cell r="J27">
            <v>1120.5791999999999</v>
          </cell>
          <cell r="K27">
            <v>20928.778799999996</v>
          </cell>
          <cell r="L27">
            <v>576723.6227999999</v>
          </cell>
          <cell r="M27">
            <v>138320.48759999999</v>
          </cell>
          <cell r="N27">
            <v>143762.72519999999</v>
          </cell>
          <cell r="O27">
            <v>-5442.2375999999931</v>
          </cell>
          <cell r="P27">
            <v>522519.10800000001</v>
          </cell>
          <cell r="Q27">
            <v>431.16720000000004</v>
          </cell>
          <cell r="R27">
            <v>0</v>
          </cell>
          <cell r="S27">
            <v>5447.9316000000008</v>
          </cell>
          <cell r="T27">
            <v>0</v>
          </cell>
          <cell r="AN27">
            <v>381354.59879999998</v>
          </cell>
          <cell r="AO27">
            <v>0</v>
          </cell>
          <cell r="AP27">
            <v>75446.901599999983</v>
          </cell>
          <cell r="AQ27">
            <v>361308.82799999998</v>
          </cell>
          <cell r="AR27">
            <v>195019.2372</v>
          </cell>
          <cell r="AS27">
            <v>19359.599999999999</v>
          </cell>
          <cell r="AT27">
            <v>0</v>
          </cell>
          <cell r="AU27">
            <v>0</v>
          </cell>
          <cell r="AV27">
            <v>31158.268800000002</v>
          </cell>
          <cell r="AW27">
            <v>-7458.4391999999934</v>
          </cell>
          <cell r="AX27">
            <v>725.6783999999999</v>
          </cell>
          <cell r="AY27">
            <v>0</v>
          </cell>
          <cell r="AZ27">
            <v>8560.7975999999999</v>
          </cell>
          <cell r="BA27">
            <v>0</v>
          </cell>
        </row>
        <row r="28">
          <cell r="B28">
            <v>2028</v>
          </cell>
          <cell r="C28">
            <v>338157.37439999997</v>
          </cell>
          <cell r="D28">
            <v>0</v>
          </cell>
          <cell r="E28">
            <v>26776.254000000004</v>
          </cell>
          <cell r="F28">
            <v>60438.218399999998</v>
          </cell>
          <cell r="G28">
            <v>130878.07919999998</v>
          </cell>
          <cell r="H28">
            <v>11785.879200000001</v>
          </cell>
          <cell r="I28">
            <v>3463.1783999999998</v>
          </cell>
          <cell r="J28">
            <v>1120.5791999999999</v>
          </cell>
          <cell r="K28">
            <v>21416.360399999998</v>
          </cell>
          <cell r="L28">
            <v>594035.92319999996</v>
          </cell>
          <cell r="M28">
            <v>139217.77440000002</v>
          </cell>
          <cell r="N28">
            <v>144735.52319999997</v>
          </cell>
          <cell r="O28">
            <v>-5517.748799999943</v>
          </cell>
          <cell r="P28">
            <v>538748.75999999989</v>
          </cell>
          <cell r="Q28">
            <v>431.16720000000004</v>
          </cell>
          <cell r="R28">
            <v>0</v>
          </cell>
          <cell r="S28">
            <v>5685.9408000000003</v>
          </cell>
          <cell r="T28">
            <v>0</v>
          </cell>
        </row>
        <row r="29">
          <cell r="B29">
            <v>2029</v>
          </cell>
          <cell r="C29">
            <v>338145.11040000001</v>
          </cell>
          <cell r="D29">
            <v>0</v>
          </cell>
          <cell r="E29">
            <v>27537.235200000003</v>
          </cell>
          <cell r="F29">
            <v>72351.818400000004</v>
          </cell>
          <cell r="G29">
            <v>135513.87119999999</v>
          </cell>
          <cell r="H29">
            <v>11785.879200000001</v>
          </cell>
          <cell r="I29">
            <v>3463.1783999999998</v>
          </cell>
          <cell r="J29">
            <v>1120.5791999999999</v>
          </cell>
          <cell r="K29">
            <v>21908.672399999996</v>
          </cell>
          <cell r="L29">
            <v>611826.34440000006</v>
          </cell>
          <cell r="M29">
            <v>142000.30079999997</v>
          </cell>
          <cell r="N29">
            <v>147562.55040000001</v>
          </cell>
          <cell r="O29">
            <v>-5562.2496000000392</v>
          </cell>
          <cell r="P29">
            <v>555529.41599999997</v>
          </cell>
          <cell r="Q29">
            <v>431.16720000000004</v>
          </cell>
          <cell r="R29">
            <v>0</v>
          </cell>
          <cell r="S29">
            <v>5968.8887999999997</v>
          </cell>
          <cell r="T29">
            <v>0</v>
          </cell>
        </row>
        <row r="30">
          <cell r="B30">
            <v>2030</v>
          </cell>
          <cell r="C30">
            <v>338090.62319999997</v>
          </cell>
          <cell r="D30">
            <v>0</v>
          </cell>
          <cell r="E30">
            <v>26841.078000000005</v>
          </cell>
          <cell r="F30">
            <v>83688.484799999991</v>
          </cell>
          <cell r="G30">
            <v>140383.4676</v>
          </cell>
          <cell r="H30">
            <v>11785.879200000001</v>
          </cell>
          <cell r="I30">
            <v>3463.1783999999998</v>
          </cell>
          <cell r="J30">
            <v>1120.5791999999999</v>
          </cell>
          <cell r="K30">
            <v>21911.212799999998</v>
          </cell>
          <cell r="L30">
            <v>627284.50319999992</v>
          </cell>
          <cell r="M30">
            <v>138488.41680000001</v>
          </cell>
          <cell r="N30">
            <v>143909.89319999999</v>
          </cell>
          <cell r="O30">
            <v>-5421.476399999985</v>
          </cell>
          <cell r="P30">
            <v>569874.79200000002</v>
          </cell>
          <cell r="Q30">
            <v>263.06279999999998</v>
          </cell>
          <cell r="R30">
            <v>0</v>
          </cell>
          <cell r="S30">
            <v>6182.8079999999991</v>
          </cell>
          <cell r="T30">
            <v>0</v>
          </cell>
        </row>
        <row r="32">
          <cell r="C32">
            <v>311104.56719999993</v>
          </cell>
          <cell r="D32">
            <v>0</v>
          </cell>
          <cell r="E32">
            <v>28925.257199999996</v>
          </cell>
          <cell r="F32">
            <v>242172.82799999998</v>
          </cell>
          <cell r="G32">
            <v>192881.9724</v>
          </cell>
          <cell r="H32">
            <v>19141.038</v>
          </cell>
          <cell r="I32">
            <v>87.862799999999993</v>
          </cell>
          <cell r="J32">
            <v>28.032</v>
          </cell>
          <cell r="K32">
            <v>26864.730000000003</v>
          </cell>
          <cell r="Q32">
            <v>527.96519999999998</v>
          </cell>
          <cell r="S32">
            <v>7781.8584000000001</v>
          </cell>
          <cell r="T32">
            <v>0</v>
          </cell>
        </row>
        <row r="33">
          <cell r="C33">
            <v>381354.59879999998</v>
          </cell>
          <cell r="D33">
            <v>0</v>
          </cell>
          <cell r="E33">
            <v>75446.901599999983</v>
          </cell>
          <cell r="F33">
            <v>361308.82799999998</v>
          </cell>
          <cell r="G33">
            <v>195019.2372</v>
          </cell>
          <cell r="H33">
            <v>19359.599999999999</v>
          </cell>
          <cell r="I33">
            <v>0</v>
          </cell>
          <cell r="J33">
            <v>0</v>
          </cell>
          <cell r="K33">
            <v>31158.268800000002</v>
          </cell>
          <cell r="Q33">
            <v>725.6783999999999</v>
          </cell>
          <cell r="S33">
            <v>8560.7975999999999</v>
          </cell>
          <cell r="T33">
            <v>0</v>
          </cell>
        </row>
        <row r="41">
          <cell r="B41">
            <v>2010</v>
          </cell>
          <cell r="C41">
            <v>36517.020000000004</v>
          </cell>
          <cell r="D41">
            <v>2913</v>
          </cell>
          <cell r="E41">
            <v>1096</v>
          </cell>
          <cell r="F41">
            <v>1800</v>
          </cell>
          <cell r="G41">
            <v>10212.6</v>
          </cell>
          <cell r="H41">
            <v>362.41999999999996</v>
          </cell>
          <cell r="I41">
            <v>0</v>
          </cell>
          <cell r="J41">
            <v>0</v>
          </cell>
          <cell r="K41">
            <v>0</v>
          </cell>
          <cell r="Q41">
            <v>384.86</v>
          </cell>
          <cell r="S41">
            <v>0</v>
          </cell>
          <cell r="T41">
            <v>0</v>
          </cell>
        </row>
        <row r="42">
          <cell r="B42">
            <v>2011</v>
          </cell>
          <cell r="C42">
            <v>37196.020000000004</v>
          </cell>
          <cell r="D42">
            <v>2913</v>
          </cell>
          <cell r="E42">
            <v>1114</v>
          </cell>
          <cell r="F42">
            <v>1800</v>
          </cell>
          <cell r="G42">
            <v>10763.6</v>
          </cell>
          <cell r="H42">
            <v>621.41999999999996</v>
          </cell>
          <cell r="I42">
            <v>0</v>
          </cell>
          <cell r="J42">
            <v>0</v>
          </cell>
          <cell r="K42">
            <v>0</v>
          </cell>
          <cell r="Q42">
            <v>640.17000000000007</v>
          </cell>
          <cell r="S42">
            <v>0</v>
          </cell>
          <cell r="T42">
            <v>0</v>
          </cell>
        </row>
        <row r="43">
          <cell r="B43">
            <v>2012</v>
          </cell>
          <cell r="C43">
            <v>38099.020000000004</v>
          </cell>
          <cell r="D43">
            <v>2973</v>
          </cell>
          <cell r="E43">
            <v>1241</v>
          </cell>
          <cell r="F43">
            <v>1800</v>
          </cell>
          <cell r="G43">
            <v>11182.6</v>
          </cell>
          <cell r="H43">
            <v>705.61999999999989</v>
          </cell>
          <cell r="I43">
            <v>0</v>
          </cell>
          <cell r="J43">
            <v>0</v>
          </cell>
          <cell r="K43">
            <v>0</v>
          </cell>
          <cell r="Q43">
            <v>800.80000000000007</v>
          </cell>
          <cell r="S43">
            <v>36.67</v>
          </cell>
          <cell r="T43">
            <v>0</v>
          </cell>
        </row>
        <row r="44">
          <cell r="B44">
            <v>2013</v>
          </cell>
          <cell r="C44">
            <v>39022.020000000004</v>
          </cell>
          <cell r="D44">
            <v>2973</v>
          </cell>
          <cell r="E44">
            <v>1261</v>
          </cell>
          <cell r="F44">
            <v>1800</v>
          </cell>
          <cell r="G44">
            <v>11542.6</v>
          </cell>
          <cell r="H44">
            <v>715.18</v>
          </cell>
          <cell r="I44">
            <v>431.99</v>
          </cell>
          <cell r="J44">
            <v>0</v>
          </cell>
          <cell r="K44">
            <v>634</v>
          </cell>
          <cell r="Q44">
            <v>958.57</v>
          </cell>
          <cell r="S44">
            <v>36.67</v>
          </cell>
          <cell r="T44">
            <v>0</v>
          </cell>
        </row>
        <row r="45">
          <cell r="B45">
            <v>2014</v>
          </cell>
          <cell r="C45">
            <v>40094.020000000004</v>
          </cell>
          <cell r="D45">
            <v>2973</v>
          </cell>
          <cell r="E45">
            <v>3378.4500000000003</v>
          </cell>
          <cell r="F45">
            <v>1836.89</v>
          </cell>
          <cell r="G45">
            <v>13470.880000000001</v>
          </cell>
          <cell r="H45">
            <v>715.18</v>
          </cell>
          <cell r="I45">
            <v>762.99</v>
          </cell>
          <cell r="J45">
            <v>50</v>
          </cell>
          <cell r="K45">
            <v>1236</v>
          </cell>
          <cell r="Q45">
            <v>962.2</v>
          </cell>
          <cell r="S45">
            <v>175.11</v>
          </cell>
          <cell r="T45">
            <v>0</v>
          </cell>
        </row>
        <row r="46">
          <cell r="B46">
            <v>2015</v>
          </cell>
          <cell r="C46">
            <v>42363.020000000004</v>
          </cell>
          <cell r="D46">
            <v>2973</v>
          </cell>
          <cell r="E46">
            <v>3402.2200000000003</v>
          </cell>
          <cell r="F46">
            <v>1836.89</v>
          </cell>
          <cell r="G46">
            <v>13678.01</v>
          </cell>
          <cell r="H46">
            <v>716.03</v>
          </cell>
          <cell r="I46">
            <v>1179.99</v>
          </cell>
          <cell r="J46">
            <v>150</v>
          </cell>
          <cell r="K46">
            <v>1889</v>
          </cell>
          <cell r="Q46">
            <v>963.81000000000006</v>
          </cell>
          <cell r="S46">
            <v>261.05</v>
          </cell>
          <cell r="T46">
            <v>0</v>
          </cell>
        </row>
        <row r="47">
          <cell r="B47">
            <v>2016</v>
          </cell>
          <cell r="C47">
            <v>43760.020000000004</v>
          </cell>
          <cell r="D47">
            <v>2973</v>
          </cell>
          <cell r="E47">
            <v>3423.57</v>
          </cell>
          <cell r="F47">
            <v>1836.89</v>
          </cell>
          <cell r="G47">
            <v>15256.349999999999</v>
          </cell>
          <cell r="H47">
            <v>721.52</v>
          </cell>
          <cell r="I47">
            <v>1580.99</v>
          </cell>
          <cell r="J47">
            <v>200</v>
          </cell>
          <cell r="K47">
            <v>1889</v>
          </cell>
          <cell r="Q47">
            <v>967.88</v>
          </cell>
          <cell r="S47">
            <v>340.85999999999996</v>
          </cell>
          <cell r="T47">
            <v>0</v>
          </cell>
        </row>
        <row r="48">
          <cell r="B48">
            <v>2017</v>
          </cell>
          <cell r="C48">
            <v>45949.020000000004</v>
          </cell>
          <cell r="D48">
            <v>2973</v>
          </cell>
          <cell r="E48">
            <v>3423.57</v>
          </cell>
          <cell r="F48">
            <v>1836.89</v>
          </cell>
          <cell r="G48">
            <v>16455.379999999997</v>
          </cell>
          <cell r="H48">
            <v>728.81999999999994</v>
          </cell>
          <cell r="I48">
            <v>1580.99</v>
          </cell>
          <cell r="J48">
            <v>200</v>
          </cell>
          <cell r="K48">
            <v>1889</v>
          </cell>
          <cell r="Q48">
            <v>968.81000000000006</v>
          </cell>
          <cell r="S48">
            <v>429.04999999999995</v>
          </cell>
          <cell r="T48">
            <v>0</v>
          </cell>
        </row>
        <row r="49">
          <cell r="B49">
            <v>2018</v>
          </cell>
          <cell r="C49">
            <v>46889.75</v>
          </cell>
          <cell r="D49">
            <v>2973</v>
          </cell>
          <cell r="E49">
            <v>3423.57</v>
          </cell>
          <cell r="F49">
            <v>1836.89</v>
          </cell>
          <cell r="G49">
            <v>18638.78</v>
          </cell>
          <cell r="H49">
            <v>833.13</v>
          </cell>
          <cell r="I49">
            <v>1580.99</v>
          </cell>
          <cell r="J49">
            <v>200</v>
          </cell>
          <cell r="K49">
            <v>1889</v>
          </cell>
          <cell r="Q49">
            <v>968.81000000000006</v>
          </cell>
          <cell r="S49">
            <v>707.31999999999994</v>
          </cell>
          <cell r="T49">
            <v>0</v>
          </cell>
        </row>
        <row r="50">
          <cell r="B50">
            <v>2019</v>
          </cell>
          <cell r="C50">
            <v>48664.57</v>
          </cell>
          <cell r="D50">
            <v>2973</v>
          </cell>
          <cell r="E50">
            <v>3423.57</v>
          </cell>
          <cell r="F50">
            <v>1836.89</v>
          </cell>
          <cell r="G50">
            <v>19840.04</v>
          </cell>
          <cell r="H50">
            <v>888.46</v>
          </cell>
          <cell r="I50">
            <v>1580.99</v>
          </cell>
          <cell r="J50">
            <v>200</v>
          </cell>
          <cell r="K50">
            <v>1889</v>
          </cell>
          <cell r="Q50">
            <v>954.80000000000007</v>
          </cell>
          <cell r="S50">
            <v>851.34000000000015</v>
          </cell>
          <cell r="T50">
            <v>0</v>
          </cell>
        </row>
        <row r="51">
          <cell r="B51">
            <v>2020</v>
          </cell>
          <cell r="C51">
            <v>49701.65</v>
          </cell>
          <cell r="D51">
            <v>2973</v>
          </cell>
          <cell r="E51">
            <v>3423.57</v>
          </cell>
          <cell r="F51">
            <v>1836.89</v>
          </cell>
          <cell r="G51">
            <v>21717.7</v>
          </cell>
          <cell r="H51">
            <v>890.51</v>
          </cell>
          <cell r="I51">
            <v>1580.99</v>
          </cell>
          <cell r="J51">
            <v>200</v>
          </cell>
          <cell r="K51">
            <v>1889</v>
          </cell>
          <cell r="Q51">
            <v>811.26</v>
          </cell>
          <cell r="S51">
            <v>973.7</v>
          </cell>
          <cell r="T51">
            <v>0</v>
          </cell>
        </row>
        <row r="52">
          <cell r="B52">
            <v>2021</v>
          </cell>
          <cell r="C52">
            <v>50293.130000000005</v>
          </cell>
          <cell r="D52">
            <v>2973</v>
          </cell>
          <cell r="E52">
            <v>4286.5200000000004</v>
          </cell>
          <cell r="F52">
            <v>1836.89</v>
          </cell>
          <cell r="G52">
            <v>23087.599999999999</v>
          </cell>
          <cell r="H52">
            <v>1176.56</v>
          </cell>
          <cell r="I52">
            <v>1580.99</v>
          </cell>
          <cell r="J52">
            <v>200</v>
          </cell>
          <cell r="K52">
            <v>1889</v>
          </cell>
          <cell r="Q52">
            <v>666.08999999999992</v>
          </cell>
          <cell r="S52">
            <v>1027.19</v>
          </cell>
          <cell r="T52">
            <v>0</v>
          </cell>
        </row>
        <row r="53">
          <cell r="B53">
            <v>2022</v>
          </cell>
          <cell r="C53">
            <v>50789.85</v>
          </cell>
          <cell r="D53">
            <v>2973</v>
          </cell>
          <cell r="E53">
            <v>5405.05</v>
          </cell>
          <cell r="F53">
            <v>1836.89</v>
          </cell>
          <cell r="G53">
            <v>24637.599999999999</v>
          </cell>
          <cell r="H53">
            <v>1353.97</v>
          </cell>
          <cell r="I53">
            <v>1580.99</v>
          </cell>
          <cell r="J53">
            <v>200</v>
          </cell>
          <cell r="K53">
            <v>2893.33</v>
          </cell>
          <cell r="Q53">
            <v>527.11</v>
          </cell>
          <cell r="S53">
            <v>1088.1199999999999</v>
          </cell>
          <cell r="T53">
            <v>0</v>
          </cell>
        </row>
        <row r="54">
          <cell r="B54">
            <v>2023</v>
          </cell>
          <cell r="C54">
            <v>51822.51</v>
          </cell>
          <cell r="D54">
            <v>2973</v>
          </cell>
          <cell r="E54">
            <v>6617.46</v>
          </cell>
          <cell r="F54">
            <v>1836.89</v>
          </cell>
          <cell r="G54">
            <v>26760.1</v>
          </cell>
          <cell r="H54">
            <v>2007.8899999999999</v>
          </cell>
          <cell r="I54">
            <v>1580.99</v>
          </cell>
          <cell r="J54">
            <v>200</v>
          </cell>
          <cell r="K54">
            <v>4393.33</v>
          </cell>
          <cell r="Q54">
            <v>527.11</v>
          </cell>
          <cell r="S54">
            <v>1155.3</v>
          </cell>
          <cell r="T54">
            <v>0</v>
          </cell>
        </row>
        <row r="55">
          <cell r="B55">
            <v>2024</v>
          </cell>
          <cell r="C55">
            <v>52850.32</v>
          </cell>
          <cell r="D55">
            <v>2973</v>
          </cell>
          <cell r="E55">
            <v>7726.36</v>
          </cell>
          <cell r="F55">
            <v>1836.89</v>
          </cell>
          <cell r="G55">
            <v>28186.6</v>
          </cell>
          <cell r="H55">
            <v>2598.0500000000002</v>
          </cell>
          <cell r="I55">
            <v>1580.99</v>
          </cell>
          <cell r="J55">
            <v>200</v>
          </cell>
          <cell r="K55">
            <v>5895.63</v>
          </cell>
          <cell r="Q55">
            <v>527.11</v>
          </cell>
          <cell r="S55">
            <v>1253.77</v>
          </cell>
          <cell r="T55">
            <v>0</v>
          </cell>
        </row>
        <row r="56">
          <cell r="B56">
            <v>2025</v>
          </cell>
          <cell r="C56">
            <v>50950.32</v>
          </cell>
          <cell r="D56">
            <v>2782</v>
          </cell>
          <cell r="E56">
            <v>8515.380000000001</v>
          </cell>
          <cell r="F56">
            <v>3436.89</v>
          </cell>
          <cell r="G56">
            <v>30262.2</v>
          </cell>
          <cell r="H56">
            <v>2690.85</v>
          </cell>
          <cell r="I56">
            <v>1580.99</v>
          </cell>
          <cell r="J56">
            <v>200</v>
          </cell>
          <cell r="K56">
            <v>7581.27</v>
          </cell>
          <cell r="Q56">
            <v>774.19</v>
          </cell>
          <cell r="S56">
            <v>1335.38</v>
          </cell>
          <cell r="T56">
            <v>0</v>
          </cell>
        </row>
        <row r="57">
          <cell r="B57">
            <v>2026</v>
          </cell>
          <cell r="C57">
            <v>50950.32</v>
          </cell>
          <cell r="D57">
            <v>2440</v>
          </cell>
          <cell r="E57">
            <v>9370.9</v>
          </cell>
          <cell r="F57">
            <v>5036.8900000000003</v>
          </cell>
          <cell r="G57">
            <v>31162.2</v>
          </cell>
          <cell r="H57">
            <v>2690.85</v>
          </cell>
          <cell r="I57">
            <v>1580.99</v>
          </cell>
          <cell r="J57">
            <v>200</v>
          </cell>
          <cell r="K57">
            <v>7792.4400000000005</v>
          </cell>
          <cell r="Q57">
            <v>773.26</v>
          </cell>
          <cell r="S57">
            <v>1400.3300000000002</v>
          </cell>
          <cell r="T57">
            <v>0</v>
          </cell>
        </row>
        <row r="58">
          <cell r="B58">
            <v>2027</v>
          </cell>
          <cell r="C58">
            <v>50950.32</v>
          </cell>
          <cell r="D58">
            <v>2440</v>
          </cell>
          <cell r="E58">
            <v>9744.1999999999989</v>
          </cell>
          <cell r="F58">
            <v>6636.89</v>
          </cell>
          <cell r="G58">
            <v>32062.2</v>
          </cell>
          <cell r="H58">
            <v>2690.85</v>
          </cell>
          <cell r="I58">
            <v>1580.99</v>
          </cell>
          <cell r="J58">
            <v>200</v>
          </cell>
          <cell r="K58">
            <v>7983.9000000000005</v>
          </cell>
          <cell r="Q58">
            <v>773.26</v>
          </cell>
          <cell r="S58">
            <v>1466.3400000000001</v>
          </cell>
          <cell r="T58">
            <v>0</v>
          </cell>
        </row>
        <row r="59">
          <cell r="B59">
            <v>2028</v>
          </cell>
          <cell r="C59">
            <v>50950.32</v>
          </cell>
          <cell r="D59">
            <v>2440</v>
          </cell>
          <cell r="E59">
            <v>10461.659999999998</v>
          </cell>
          <cell r="F59">
            <v>8236.89</v>
          </cell>
          <cell r="G59">
            <v>32962.199999999997</v>
          </cell>
          <cell r="H59">
            <v>2690.85</v>
          </cell>
          <cell r="I59">
            <v>1580.99</v>
          </cell>
          <cell r="J59">
            <v>200</v>
          </cell>
          <cell r="K59">
            <v>8168.58</v>
          </cell>
          <cell r="Q59">
            <v>773.26</v>
          </cell>
          <cell r="S59">
            <v>1521.09</v>
          </cell>
          <cell r="T59">
            <v>0</v>
          </cell>
        </row>
        <row r="60">
          <cell r="B60">
            <v>2029</v>
          </cell>
          <cell r="C60">
            <v>50950.32</v>
          </cell>
          <cell r="D60">
            <v>2440</v>
          </cell>
          <cell r="E60">
            <v>11563.859999999999</v>
          </cell>
          <cell r="F60">
            <v>9836.89</v>
          </cell>
          <cell r="G60">
            <v>33862.199999999997</v>
          </cell>
          <cell r="H60">
            <v>2690.85</v>
          </cell>
          <cell r="I60">
            <v>1580.99</v>
          </cell>
          <cell r="J60">
            <v>200</v>
          </cell>
          <cell r="K60">
            <v>8355.0399999999991</v>
          </cell>
          <cell r="Q60">
            <v>402.42999999999995</v>
          </cell>
          <cell r="S60">
            <v>1601.48</v>
          </cell>
          <cell r="T60">
            <v>0</v>
          </cell>
        </row>
        <row r="61">
          <cell r="B61">
            <v>2030</v>
          </cell>
          <cell r="C61">
            <v>48670.279999999992</v>
          </cell>
          <cell r="D61">
            <v>2440</v>
          </cell>
          <cell r="E61">
            <v>12563.859999999999</v>
          </cell>
          <cell r="F61">
            <v>11359.41</v>
          </cell>
          <cell r="G61">
            <v>34762.199999999997</v>
          </cell>
          <cell r="H61">
            <v>2690.85</v>
          </cell>
          <cell r="I61">
            <v>1580.99</v>
          </cell>
          <cell r="J61">
            <v>200</v>
          </cell>
          <cell r="K61">
            <v>8355.0399999999991</v>
          </cell>
          <cell r="Q61">
            <v>290.65000000000003</v>
          </cell>
          <cell r="S61">
            <v>1626.79</v>
          </cell>
          <cell r="T61">
            <v>0</v>
          </cell>
        </row>
        <row r="69">
          <cell r="B69">
            <v>2010</v>
          </cell>
          <cell r="C69">
            <v>380</v>
          </cell>
          <cell r="D69">
            <v>288</v>
          </cell>
          <cell r="E69">
            <v>277</v>
          </cell>
          <cell r="F69">
            <v>0</v>
          </cell>
          <cell r="G69">
            <v>432</v>
          </cell>
          <cell r="H69">
            <v>362.41999999999996</v>
          </cell>
          <cell r="I69">
            <v>0</v>
          </cell>
          <cell r="J69">
            <v>0</v>
          </cell>
          <cell r="K69">
            <v>0</v>
          </cell>
          <cell r="L69">
            <v>1739.42</v>
          </cell>
          <cell r="M69">
            <v>0</v>
          </cell>
          <cell r="P69">
            <v>2010</v>
          </cell>
          <cell r="Q69"/>
          <cell r="R69"/>
          <cell r="S69"/>
          <cell r="T69"/>
        </row>
        <row r="70">
          <cell r="B70">
            <v>2011</v>
          </cell>
          <cell r="C70">
            <v>679</v>
          </cell>
          <cell r="D70">
            <v>0</v>
          </cell>
          <cell r="E70">
            <v>18</v>
          </cell>
          <cell r="F70">
            <v>0</v>
          </cell>
          <cell r="G70">
            <v>551</v>
          </cell>
          <cell r="H70">
            <v>259</v>
          </cell>
          <cell r="I70">
            <v>0</v>
          </cell>
          <cell r="J70">
            <v>0</v>
          </cell>
          <cell r="K70">
            <v>0</v>
          </cell>
          <cell r="L70">
            <v>1507</v>
          </cell>
          <cell r="M70">
            <v>0</v>
          </cell>
          <cell r="P70">
            <v>2011</v>
          </cell>
          <cell r="Q70">
            <v>255.31000000000006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2012</v>
          </cell>
          <cell r="C71">
            <v>903</v>
          </cell>
          <cell r="D71">
            <v>60</v>
          </cell>
          <cell r="E71">
            <v>127</v>
          </cell>
          <cell r="F71">
            <v>0</v>
          </cell>
          <cell r="G71">
            <v>419</v>
          </cell>
          <cell r="H71">
            <v>84.199999999999932</v>
          </cell>
          <cell r="I71">
            <v>0</v>
          </cell>
          <cell r="J71">
            <v>0</v>
          </cell>
          <cell r="K71">
            <v>0</v>
          </cell>
          <cell r="L71">
            <v>1593.1999999999998</v>
          </cell>
          <cell r="M71">
            <v>0</v>
          </cell>
          <cell r="P71">
            <v>2012</v>
          </cell>
          <cell r="Q71">
            <v>160.63</v>
          </cell>
          <cell r="R71">
            <v>0</v>
          </cell>
          <cell r="S71">
            <v>36.67</v>
          </cell>
          <cell r="T71">
            <v>0</v>
          </cell>
        </row>
        <row r="72">
          <cell r="B72">
            <v>2013</v>
          </cell>
          <cell r="C72">
            <v>923</v>
          </cell>
          <cell r="D72">
            <v>0</v>
          </cell>
          <cell r="E72">
            <v>20</v>
          </cell>
          <cell r="F72">
            <v>0</v>
          </cell>
          <cell r="G72">
            <v>360</v>
          </cell>
          <cell r="H72">
            <v>9.5600000000000591</v>
          </cell>
          <cell r="I72">
            <v>431.99</v>
          </cell>
          <cell r="J72">
            <v>0</v>
          </cell>
          <cell r="K72">
            <v>634</v>
          </cell>
          <cell r="L72">
            <v>2378.5500000000002</v>
          </cell>
          <cell r="M72">
            <v>0</v>
          </cell>
          <cell r="P72">
            <v>2013</v>
          </cell>
          <cell r="Q72">
            <v>157.76999999999998</v>
          </cell>
          <cell r="R72">
            <v>0</v>
          </cell>
          <cell r="S72">
            <v>0</v>
          </cell>
          <cell r="T72">
            <v>0</v>
          </cell>
        </row>
        <row r="73">
          <cell r="B73">
            <v>2014</v>
          </cell>
          <cell r="C73">
            <v>1072</v>
          </cell>
          <cell r="D73">
            <v>0</v>
          </cell>
          <cell r="E73">
            <v>2117.4500000000003</v>
          </cell>
          <cell r="F73">
            <v>36.8900000000001</v>
          </cell>
          <cell r="G73">
            <v>1928.2800000000007</v>
          </cell>
          <cell r="H73">
            <v>0</v>
          </cell>
          <cell r="I73">
            <v>331</v>
          </cell>
          <cell r="J73">
            <v>50</v>
          </cell>
          <cell r="K73">
            <v>602</v>
          </cell>
          <cell r="L73">
            <v>6137.6200000000008</v>
          </cell>
          <cell r="M73">
            <v>0</v>
          </cell>
          <cell r="P73">
            <v>2014</v>
          </cell>
          <cell r="Q73">
            <v>3.6299999999999955</v>
          </cell>
          <cell r="R73">
            <v>0</v>
          </cell>
          <cell r="S73">
            <v>138.44</v>
          </cell>
          <cell r="T73">
            <v>0</v>
          </cell>
        </row>
        <row r="74">
          <cell r="B74">
            <v>2015</v>
          </cell>
          <cell r="C74">
            <v>2269</v>
          </cell>
          <cell r="D74">
            <v>0</v>
          </cell>
          <cell r="E74">
            <v>23.769999999999982</v>
          </cell>
          <cell r="F74">
            <v>0</v>
          </cell>
          <cell r="G74">
            <v>207.1299999999992</v>
          </cell>
          <cell r="H74">
            <v>0.85000000000002274</v>
          </cell>
          <cell r="I74">
            <v>417</v>
          </cell>
          <cell r="J74">
            <v>100</v>
          </cell>
          <cell r="K74">
            <v>653</v>
          </cell>
          <cell r="L74">
            <v>3670.7499999999991</v>
          </cell>
          <cell r="M74">
            <v>6021.2999999999993</v>
          </cell>
          <cell r="P74">
            <v>2015</v>
          </cell>
          <cell r="Q74">
            <v>1.6100000000000136</v>
          </cell>
          <cell r="R74">
            <v>0</v>
          </cell>
          <cell r="S74">
            <v>85.94</v>
          </cell>
          <cell r="T74">
            <v>0</v>
          </cell>
        </row>
        <row r="75">
          <cell r="B75">
            <v>2016</v>
          </cell>
          <cell r="C75">
            <v>1397</v>
          </cell>
          <cell r="D75">
            <v>0</v>
          </cell>
          <cell r="E75">
            <v>21.349999999999909</v>
          </cell>
          <cell r="F75">
            <v>0</v>
          </cell>
          <cell r="G75">
            <v>1578.3399999999983</v>
          </cell>
          <cell r="H75">
            <v>5.4900000000000091</v>
          </cell>
          <cell r="I75">
            <v>401</v>
          </cell>
          <cell r="J75">
            <v>50</v>
          </cell>
          <cell r="K75">
            <v>0</v>
          </cell>
          <cell r="L75">
            <v>3453.1799999999985</v>
          </cell>
          <cell r="M75">
            <v>1678.9000000000015</v>
          </cell>
          <cell r="P75">
            <v>2016</v>
          </cell>
          <cell r="Q75">
            <v>4.0699999999999363</v>
          </cell>
          <cell r="R75">
            <v>0</v>
          </cell>
          <cell r="S75">
            <v>79.809999999999945</v>
          </cell>
          <cell r="T75">
            <v>0</v>
          </cell>
        </row>
        <row r="76">
          <cell r="B76">
            <v>2017</v>
          </cell>
          <cell r="C76">
            <v>2189</v>
          </cell>
          <cell r="D76">
            <v>0</v>
          </cell>
          <cell r="E76">
            <v>0</v>
          </cell>
          <cell r="F76">
            <v>0</v>
          </cell>
          <cell r="G76">
            <v>1199.0299999999988</v>
          </cell>
          <cell r="H76">
            <v>7.2999999999999545</v>
          </cell>
          <cell r="I76">
            <v>0</v>
          </cell>
          <cell r="J76">
            <v>0</v>
          </cell>
          <cell r="K76">
            <v>0</v>
          </cell>
          <cell r="L76">
            <v>3395.329999999999</v>
          </cell>
          <cell r="M76">
            <v>1441.380000000001</v>
          </cell>
          <cell r="P76">
            <v>2017</v>
          </cell>
          <cell r="Q76">
            <v>0.93000000000006366</v>
          </cell>
          <cell r="R76">
            <v>0</v>
          </cell>
          <cell r="S76">
            <v>88.19</v>
          </cell>
          <cell r="T76">
            <v>0</v>
          </cell>
        </row>
        <row r="77">
          <cell r="B77">
            <v>2018</v>
          </cell>
          <cell r="C77">
            <v>940.72999999999593</v>
          </cell>
          <cell r="D77">
            <v>0</v>
          </cell>
          <cell r="E77">
            <v>0</v>
          </cell>
          <cell r="F77">
            <v>0</v>
          </cell>
          <cell r="G77">
            <v>2183.4000000000015</v>
          </cell>
          <cell r="H77">
            <v>104.31000000000006</v>
          </cell>
          <cell r="I77">
            <v>0</v>
          </cell>
          <cell r="J77">
            <v>0</v>
          </cell>
          <cell r="K77">
            <v>0</v>
          </cell>
          <cell r="L77">
            <v>3228.4399999999973</v>
          </cell>
          <cell r="M77">
            <v>1027.1599999999962</v>
          </cell>
          <cell r="P77">
            <v>2018</v>
          </cell>
          <cell r="Q77">
            <v>0</v>
          </cell>
          <cell r="R77">
            <v>0</v>
          </cell>
          <cell r="S77">
            <v>278.27</v>
          </cell>
          <cell r="T77">
            <v>0</v>
          </cell>
        </row>
        <row r="78">
          <cell r="B78">
            <v>2019</v>
          </cell>
          <cell r="C78">
            <v>1774.8199999999997</v>
          </cell>
          <cell r="D78">
            <v>0</v>
          </cell>
          <cell r="E78">
            <v>0</v>
          </cell>
          <cell r="F78">
            <v>0</v>
          </cell>
          <cell r="G78">
            <v>1201.260000000002</v>
          </cell>
          <cell r="H78">
            <v>55.330000000000041</v>
          </cell>
          <cell r="I78">
            <v>0</v>
          </cell>
          <cell r="J78">
            <v>0</v>
          </cell>
          <cell r="K78">
            <v>0</v>
          </cell>
          <cell r="L78">
            <v>3031.4100000000017</v>
          </cell>
          <cell r="M78">
            <v>753.74000000000524</v>
          </cell>
          <cell r="P78">
            <v>2019</v>
          </cell>
          <cell r="Q78">
            <v>-14.009999999999991</v>
          </cell>
          <cell r="R78">
            <v>0</v>
          </cell>
          <cell r="S78">
            <v>144.02000000000021</v>
          </cell>
          <cell r="T78">
            <v>0</v>
          </cell>
        </row>
        <row r="79">
          <cell r="B79">
            <v>2020</v>
          </cell>
          <cell r="C79">
            <v>1037.0800000000017</v>
          </cell>
          <cell r="D79">
            <v>0</v>
          </cell>
          <cell r="E79">
            <v>0</v>
          </cell>
          <cell r="F79">
            <v>0</v>
          </cell>
          <cell r="G79">
            <v>1877.6599999999999</v>
          </cell>
          <cell r="H79">
            <v>2.0499999999999545</v>
          </cell>
          <cell r="I79">
            <v>0</v>
          </cell>
          <cell r="J79">
            <v>0</v>
          </cell>
          <cell r="K79">
            <v>0</v>
          </cell>
          <cell r="L79">
            <v>2916.7900000000018</v>
          </cell>
          <cell r="M79">
            <v>887.86000000000058</v>
          </cell>
          <cell r="P79">
            <v>2020</v>
          </cell>
          <cell r="Q79">
            <v>-143.54000000000008</v>
          </cell>
          <cell r="R79">
            <v>0</v>
          </cell>
          <cell r="S79">
            <v>122.3599999999999</v>
          </cell>
          <cell r="T79">
            <v>0</v>
          </cell>
        </row>
        <row r="80">
          <cell r="B80">
            <v>2021</v>
          </cell>
          <cell r="C80">
            <v>591.4800000000032</v>
          </cell>
          <cell r="D80">
            <v>0</v>
          </cell>
          <cell r="E80">
            <v>862.95000000000027</v>
          </cell>
          <cell r="F80">
            <v>0</v>
          </cell>
          <cell r="G80">
            <v>1369.8999999999978</v>
          </cell>
          <cell r="H80">
            <v>286.04999999999995</v>
          </cell>
          <cell r="I80">
            <v>0</v>
          </cell>
          <cell r="J80">
            <v>0</v>
          </cell>
          <cell r="K80">
            <v>0</v>
          </cell>
          <cell r="L80">
            <v>3110.380000000001</v>
          </cell>
          <cell r="M80">
            <v>605.5199999999968</v>
          </cell>
          <cell r="P80">
            <v>2021</v>
          </cell>
          <cell r="Q80">
            <v>-145.17000000000007</v>
          </cell>
          <cell r="R80">
            <v>0</v>
          </cell>
          <cell r="S80">
            <v>53.490000000000009</v>
          </cell>
          <cell r="T80">
            <v>0</v>
          </cell>
        </row>
        <row r="81">
          <cell r="B81">
            <v>2022</v>
          </cell>
          <cell r="C81">
            <v>496.71999999999389</v>
          </cell>
          <cell r="D81">
            <v>0</v>
          </cell>
          <cell r="E81">
            <v>1118.5299999999997</v>
          </cell>
          <cell r="F81">
            <v>0</v>
          </cell>
          <cell r="G81">
            <v>1550</v>
          </cell>
          <cell r="H81">
            <v>177.41000000000008</v>
          </cell>
          <cell r="I81">
            <v>0</v>
          </cell>
          <cell r="J81">
            <v>0</v>
          </cell>
          <cell r="K81">
            <v>1004.3299999999999</v>
          </cell>
          <cell r="L81">
            <v>4346.9899999999934</v>
          </cell>
          <cell r="M81">
            <v>1449.1399999999994</v>
          </cell>
          <cell r="P81">
            <v>2022</v>
          </cell>
          <cell r="Q81">
            <v>-138.9799999999999</v>
          </cell>
          <cell r="R81">
            <v>0</v>
          </cell>
          <cell r="S81">
            <v>60.929999999999836</v>
          </cell>
          <cell r="T81">
            <v>0</v>
          </cell>
        </row>
        <row r="82">
          <cell r="B82">
            <v>2023</v>
          </cell>
          <cell r="C82">
            <v>1032.6600000000035</v>
          </cell>
          <cell r="D82">
            <v>0</v>
          </cell>
          <cell r="E82">
            <v>1212.4099999999999</v>
          </cell>
          <cell r="F82">
            <v>0</v>
          </cell>
          <cell r="G82">
            <v>2122.5</v>
          </cell>
          <cell r="H82">
            <v>653.91999999999985</v>
          </cell>
          <cell r="I82">
            <v>0</v>
          </cell>
          <cell r="J82">
            <v>0</v>
          </cell>
          <cell r="K82">
            <v>1500</v>
          </cell>
          <cell r="L82">
            <v>6521.4900000000034</v>
          </cell>
          <cell r="M82">
            <v>2638.1999999999971</v>
          </cell>
          <cell r="P82">
            <v>2023</v>
          </cell>
          <cell r="Q82">
            <v>0</v>
          </cell>
          <cell r="R82">
            <v>0</v>
          </cell>
          <cell r="S82">
            <v>67.180000000000064</v>
          </cell>
          <cell r="T82">
            <v>0</v>
          </cell>
        </row>
        <row r="83">
          <cell r="B83">
            <v>2024</v>
          </cell>
          <cell r="C83">
            <v>1027.8099999999977</v>
          </cell>
          <cell r="D83">
            <v>0</v>
          </cell>
          <cell r="E83">
            <v>1108.8999999999996</v>
          </cell>
          <cell r="F83">
            <v>0</v>
          </cell>
          <cell r="G83">
            <v>1426.5</v>
          </cell>
          <cell r="H83">
            <v>590.16000000000031</v>
          </cell>
          <cell r="I83">
            <v>0</v>
          </cell>
          <cell r="J83">
            <v>0</v>
          </cell>
          <cell r="K83">
            <v>1502.3000000000002</v>
          </cell>
          <cell r="L83">
            <v>5655.6699999999973</v>
          </cell>
          <cell r="M83">
            <v>2675.8800000000047</v>
          </cell>
          <cell r="P83">
            <v>2024</v>
          </cell>
          <cell r="Q83">
            <v>0</v>
          </cell>
          <cell r="R83">
            <v>0</v>
          </cell>
          <cell r="S83">
            <v>98.470000000000027</v>
          </cell>
          <cell r="T83">
            <v>0</v>
          </cell>
        </row>
        <row r="84">
          <cell r="B84">
            <v>2025</v>
          </cell>
          <cell r="C84">
            <v>-1900</v>
          </cell>
          <cell r="D84">
            <v>-191</v>
          </cell>
          <cell r="E84">
            <v>789.02000000000135</v>
          </cell>
          <cell r="F84">
            <v>1599.9999999999998</v>
          </cell>
          <cell r="G84">
            <v>2075.6000000000022</v>
          </cell>
          <cell r="H84">
            <v>92.799999999999727</v>
          </cell>
          <cell r="I84">
            <v>0</v>
          </cell>
          <cell r="J84">
            <v>0</v>
          </cell>
          <cell r="K84">
            <v>1685.6400000000003</v>
          </cell>
          <cell r="L84">
            <v>4152.0600000000031</v>
          </cell>
          <cell r="M84">
            <v>1931.3199999999924</v>
          </cell>
          <cell r="P84">
            <v>2025</v>
          </cell>
          <cell r="Q84">
            <v>247.08000000000004</v>
          </cell>
          <cell r="R84">
            <v>0</v>
          </cell>
          <cell r="S84">
            <v>81.610000000000127</v>
          </cell>
          <cell r="T84">
            <v>0</v>
          </cell>
        </row>
        <row r="85">
          <cell r="B85">
            <v>2026</v>
          </cell>
          <cell r="C85">
            <v>0</v>
          </cell>
          <cell r="D85">
            <v>-342</v>
          </cell>
          <cell r="E85">
            <v>855.51999999999862</v>
          </cell>
          <cell r="F85">
            <v>1600.0000000000005</v>
          </cell>
          <cell r="G85">
            <v>900</v>
          </cell>
          <cell r="H85">
            <v>0</v>
          </cell>
          <cell r="I85">
            <v>0</v>
          </cell>
          <cell r="J85">
            <v>0</v>
          </cell>
          <cell r="K85">
            <v>211.17000000000007</v>
          </cell>
          <cell r="L85">
            <v>3224.6899999999991</v>
          </cell>
          <cell r="M85">
            <v>520.00000000001455</v>
          </cell>
          <cell r="P85">
            <v>2026</v>
          </cell>
          <cell r="Q85">
            <v>-0.93000000000006366</v>
          </cell>
          <cell r="R85">
            <v>0</v>
          </cell>
          <cell r="S85">
            <v>64.950000000000045</v>
          </cell>
          <cell r="T85">
            <v>0</v>
          </cell>
        </row>
        <row r="86">
          <cell r="B86">
            <v>2027</v>
          </cell>
          <cell r="C86">
            <v>0</v>
          </cell>
          <cell r="D86">
            <v>0</v>
          </cell>
          <cell r="E86">
            <v>373.29999999999927</v>
          </cell>
          <cell r="F86">
            <v>1600</v>
          </cell>
          <cell r="G86">
            <v>900</v>
          </cell>
          <cell r="H86">
            <v>0</v>
          </cell>
          <cell r="I86">
            <v>0</v>
          </cell>
          <cell r="J86">
            <v>0</v>
          </cell>
          <cell r="K86">
            <v>191.46000000000004</v>
          </cell>
          <cell r="L86">
            <v>3064.7599999999993</v>
          </cell>
          <cell r="M86">
            <v>610.71999999998661</v>
          </cell>
          <cell r="P86">
            <v>2027</v>
          </cell>
          <cell r="Q86">
            <v>0</v>
          </cell>
          <cell r="R86">
            <v>0</v>
          </cell>
          <cell r="S86">
            <v>66.009999999999991</v>
          </cell>
          <cell r="T86">
            <v>0</v>
          </cell>
        </row>
        <row r="87">
          <cell r="B87">
            <v>2028</v>
          </cell>
          <cell r="C87">
            <v>0</v>
          </cell>
          <cell r="D87">
            <v>0</v>
          </cell>
          <cell r="E87">
            <v>717.45999999999913</v>
          </cell>
          <cell r="F87">
            <v>1599.9999999999991</v>
          </cell>
          <cell r="G87">
            <v>899.99999999999636</v>
          </cell>
          <cell r="H87">
            <v>0</v>
          </cell>
          <cell r="I87">
            <v>0</v>
          </cell>
          <cell r="J87">
            <v>0</v>
          </cell>
          <cell r="K87">
            <v>184.67999999999938</v>
          </cell>
          <cell r="L87">
            <v>3402.139999999994</v>
          </cell>
          <cell r="M87">
            <v>581.02000000000407</v>
          </cell>
          <cell r="P87">
            <v>2028</v>
          </cell>
          <cell r="Q87">
            <v>0</v>
          </cell>
          <cell r="R87">
            <v>0</v>
          </cell>
          <cell r="S87">
            <v>54.749999999999773</v>
          </cell>
          <cell r="T87">
            <v>0</v>
          </cell>
        </row>
        <row r="88">
          <cell r="B88">
            <v>2029</v>
          </cell>
          <cell r="C88">
            <v>0</v>
          </cell>
          <cell r="D88">
            <v>0</v>
          </cell>
          <cell r="E88">
            <v>1102.2000000000007</v>
          </cell>
          <cell r="F88">
            <v>1600</v>
          </cell>
          <cell r="G88">
            <v>900</v>
          </cell>
          <cell r="H88">
            <v>0</v>
          </cell>
          <cell r="I88">
            <v>0</v>
          </cell>
          <cell r="J88">
            <v>0</v>
          </cell>
          <cell r="K88">
            <v>186.45999999999913</v>
          </cell>
          <cell r="L88">
            <v>3788.66</v>
          </cell>
          <cell r="M88">
            <v>569.83999999999651</v>
          </cell>
          <cell r="P88">
            <v>2029</v>
          </cell>
          <cell r="Q88">
            <v>-370.83000000000004</v>
          </cell>
          <cell r="R88">
            <v>0</v>
          </cell>
          <cell r="S88">
            <v>80.3900000000001</v>
          </cell>
          <cell r="T88">
            <v>0</v>
          </cell>
        </row>
        <row r="89">
          <cell r="B89">
            <v>2030</v>
          </cell>
          <cell r="C89">
            <v>-2280.0400000000081</v>
          </cell>
          <cell r="D89">
            <v>0</v>
          </cell>
          <cell r="E89">
            <v>1000</v>
          </cell>
          <cell r="F89">
            <v>1522.5200000000004</v>
          </cell>
          <cell r="G89">
            <v>900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1142.4799999999923</v>
          </cell>
          <cell r="M89">
            <v>528.30000000000291</v>
          </cell>
          <cell r="P89">
            <v>2030</v>
          </cell>
          <cell r="Q89">
            <v>-111.77999999999992</v>
          </cell>
          <cell r="R89">
            <v>0</v>
          </cell>
          <cell r="S89">
            <v>25.309999999999945</v>
          </cell>
          <cell r="T89">
            <v>0</v>
          </cell>
        </row>
        <row r="101">
          <cell r="L101">
            <v>270557.86791888962</v>
          </cell>
        </row>
        <row r="102">
          <cell r="L102">
            <v>279585.23492208967</v>
          </cell>
        </row>
        <row r="103">
          <cell r="L103">
            <v>289986.26042162877</v>
          </cell>
        </row>
        <row r="104">
          <cell r="L104">
            <v>299861.42957008799</v>
          </cell>
        </row>
        <row r="105">
          <cell r="L105">
            <v>302772.64345513441</v>
          </cell>
        </row>
        <row r="106">
          <cell r="L106">
            <v>309236.47342220158</v>
          </cell>
        </row>
        <row r="107">
          <cell r="L107">
            <v>326945.92218092631</v>
          </cell>
        </row>
        <row r="108">
          <cell r="L108">
            <v>330669.47697840474</v>
          </cell>
        </row>
        <row r="109">
          <cell r="L109">
            <v>332278.36944128643</v>
          </cell>
        </row>
        <row r="110">
          <cell r="L110">
            <v>337038.56628781446</v>
          </cell>
        </row>
        <row r="111">
          <cell r="L111">
            <v>340823.23581792478</v>
          </cell>
        </row>
        <row r="112">
          <cell r="L112">
            <v>346487.1483034945</v>
          </cell>
        </row>
        <row r="113">
          <cell r="L113">
            <v>350258.98798236478</v>
          </cell>
        </row>
        <row r="114">
          <cell r="L114">
            <v>346505.51679745445</v>
          </cell>
        </row>
        <row r="115">
          <cell r="L115">
            <v>348273.9516086544</v>
          </cell>
        </row>
        <row r="116">
          <cell r="L116">
            <v>338402.20568185445</v>
          </cell>
        </row>
        <row r="117">
          <cell r="L117">
            <v>338907.77537066879</v>
          </cell>
        </row>
        <row r="118">
          <cell r="L118">
            <v>339446.64067787997</v>
          </cell>
        </row>
        <row r="119">
          <cell r="L119">
            <v>339743.61127787997</v>
          </cell>
        </row>
        <row r="120">
          <cell r="L120">
            <v>340063.94587787997</v>
          </cell>
        </row>
        <row r="121">
          <cell r="L121">
            <v>339605.32911436318</v>
          </cell>
        </row>
        <row r="122">
          <cell r="L122">
            <v>317395.31858131196</v>
          </cell>
        </row>
        <row r="123">
          <cell r="L123">
            <v>311158.45798290236</v>
          </cell>
        </row>
        <row r="124">
          <cell r="L124">
            <v>393084.80906464322</v>
          </cell>
        </row>
        <row r="130">
          <cell r="B130">
            <v>2010</v>
          </cell>
          <cell r="C130">
            <v>7568.1177250107839</v>
          </cell>
          <cell r="D130">
            <v>233.04211283451522</v>
          </cell>
          <cell r="E130">
            <v>11825.796920000001</v>
          </cell>
          <cell r="H130">
            <v>15.590522945728729</v>
          </cell>
          <cell r="I130">
            <v>0</v>
          </cell>
          <cell r="J130">
            <v>2687.7107879999999</v>
          </cell>
          <cell r="K130">
            <v>2687.7107880000003</v>
          </cell>
          <cell r="M130">
            <v>32148.700000000004</v>
          </cell>
          <cell r="N130">
            <v>610.99040647960965</v>
          </cell>
          <cell r="R130">
            <v>170.932514</v>
          </cell>
          <cell r="T130">
            <v>2568.5707537600165</v>
          </cell>
        </row>
        <row r="131">
          <cell r="B131">
            <v>2011</v>
          </cell>
          <cell r="C131">
            <v>7787.4344036225057</v>
          </cell>
          <cell r="D131">
            <v>335.29173147933369</v>
          </cell>
          <cell r="E131">
            <v>12795.695</v>
          </cell>
          <cell r="H131">
            <v>115.1403902528136</v>
          </cell>
          <cell r="I131">
            <v>0</v>
          </cell>
          <cell r="J131">
            <v>2699.3567699999999</v>
          </cell>
          <cell r="K131">
            <v>2699.3567699999999</v>
          </cell>
          <cell r="M131">
            <v>33316.300000000003</v>
          </cell>
          <cell r="N131">
            <v>631.32945511220169</v>
          </cell>
          <cell r="R131">
            <v>1091.4521050000003</v>
          </cell>
          <cell r="T131">
            <v>2090.7853115000007</v>
          </cell>
        </row>
        <row r="132">
          <cell r="B132">
            <v>2012</v>
          </cell>
          <cell r="C132">
            <v>7930.9356925916454</v>
          </cell>
          <cell r="D132">
            <v>507.63807047650778</v>
          </cell>
          <cell r="E132">
            <v>13915.369939999999</v>
          </cell>
          <cell r="H132">
            <v>327.83307360273557</v>
          </cell>
          <cell r="I132">
            <v>0</v>
          </cell>
          <cell r="J132">
            <v>2725.8947520000002</v>
          </cell>
          <cell r="K132">
            <v>2725.8947520000002</v>
          </cell>
          <cell r="M132">
            <v>34564.300000000003</v>
          </cell>
          <cell r="N132">
            <v>656.21976364835632</v>
          </cell>
          <cell r="R132">
            <v>2331.9355740000001</v>
          </cell>
          <cell r="T132">
            <v>4098.4005570784238</v>
          </cell>
        </row>
        <row r="133">
          <cell r="B133">
            <v>2013</v>
          </cell>
          <cell r="C133">
            <v>8056.2881206648453</v>
          </cell>
          <cell r="D133">
            <v>986.4234378432908</v>
          </cell>
          <cell r="E133">
            <v>15163.29544</v>
          </cell>
          <cell r="H133">
            <v>721.07682190411128</v>
          </cell>
          <cell r="I133">
            <v>0</v>
          </cell>
          <cell r="J133">
            <v>4484.9334424762674</v>
          </cell>
          <cell r="K133">
            <v>4484.9334424762674</v>
          </cell>
          <cell r="M133">
            <v>36037.600000000006</v>
          </cell>
          <cell r="N133">
            <v>691.69655638589279</v>
          </cell>
          <cell r="R133">
            <v>4311.4745249999996</v>
          </cell>
          <cell r="T133">
            <v>9190.7526433050407</v>
          </cell>
        </row>
        <row r="134">
          <cell r="B134">
            <v>2014</v>
          </cell>
          <cell r="C134">
            <v>8193.985061430174</v>
          </cell>
          <cell r="D134">
            <v>2045.4870892946178</v>
          </cell>
          <cell r="E134">
            <v>15737.344372</v>
          </cell>
          <cell r="H134">
            <v>1130.8143886359135</v>
          </cell>
          <cell r="I134">
            <v>0</v>
          </cell>
          <cell r="J134">
            <v>4112.6183430698129</v>
          </cell>
          <cell r="K134">
            <v>4112.6183430698129</v>
          </cell>
          <cell r="M134">
            <v>37238.399999999994</v>
          </cell>
          <cell r="N134">
            <v>727.94832515254984</v>
          </cell>
          <cell r="R134">
            <v>4492.3106560000006</v>
          </cell>
          <cell r="T134">
            <v>15546.045584771975</v>
          </cell>
        </row>
        <row r="135">
          <cell r="B135">
            <v>2015</v>
          </cell>
          <cell r="C135">
            <v>8381.0644068967449</v>
          </cell>
          <cell r="D135">
            <v>2943.5574928552419</v>
          </cell>
          <cell r="E135">
            <v>16817.890231999998</v>
          </cell>
          <cell r="H135">
            <v>1611.3191188596763</v>
          </cell>
          <cell r="I135">
            <v>22.229361959764834</v>
          </cell>
          <cell r="J135">
            <v>5051.9773833469426</v>
          </cell>
          <cell r="K135">
            <v>5051.9773833469426</v>
          </cell>
          <cell r="M135">
            <v>38794.800000000003</v>
          </cell>
          <cell r="N135">
            <v>767.52710704969286</v>
          </cell>
          <cell r="R135">
            <v>5268.1928509999998</v>
          </cell>
          <cell r="T135">
            <v>14827.454033375177</v>
          </cell>
        </row>
        <row r="136">
          <cell r="B136">
            <v>2016</v>
          </cell>
          <cell r="C136">
            <v>8462.55661338748</v>
          </cell>
          <cell r="D136">
            <v>3777.5419534486332</v>
          </cell>
          <cell r="E136">
            <v>17766.269925999997</v>
          </cell>
          <cell r="H136">
            <v>2152.9860922391658</v>
          </cell>
          <cell r="I136">
            <v>40.251062558641998</v>
          </cell>
          <cell r="J136">
            <v>7697.6376474598155</v>
          </cell>
          <cell r="K136">
            <v>7697.6376474598155</v>
          </cell>
          <cell r="M136">
            <v>40314.899999999994</v>
          </cell>
          <cell r="N136">
            <v>798.7023568862611</v>
          </cell>
          <cell r="R136">
            <v>5938.7679190000008</v>
          </cell>
          <cell r="T136">
            <v>14993.089287382807</v>
          </cell>
        </row>
        <row r="137">
          <cell r="B137">
            <v>2017</v>
          </cell>
          <cell r="C137">
            <v>8552.1440117896873</v>
          </cell>
          <cell r="D137">
            <v>4602.3331620534727</v>
          </cell>
          <cell r="E137">
            <v>18620.08812</v>
          </cell>
          <cell r="H137">
            <v>2756.1399736981057</v>
          </cell>
          <cell r="I137">
            <v>46.468572187794173</v>
          </cell>
          <cell r="J137">
            <v>7483.6161249571733</v>
          </cell>
          <cell r="K137">
            <v>7483.6161249571733</v>
          </cell>
          <cell r="M137">
            <v>42009.499999999993</v>
          </cell>
          <cell r="N137">
            <v>823.07987097511409</v>
          </cell>
          <cell r="R137">
            <v>6612.9025720000009</v>
          </cell>
          <cell r="T137">
            <v>15478.702538631389</v>
          </cell>
        </row>
        <row r="138">
          <cell r="B138">
            <v>2018</v>
          </cell>
          <cell r="C138">
            <v>8632.8463103799713</v>
          </cell>
          <cell r="D138">
            <v>5364.2424943236838</v>
          </cell>
          <cell r="E138">
            <v>19389.796294</v>
          </cell>
          <cell r="H138">
            <v>3350.19991948711</v>
          </cell>
          <cell r="I138">
            <v>48.134582362719627</v>
          </cell>
          <cell r="J138">
            <v>6596.9132870021976</v>
          </cell>
          <cell r="K138">
            <v>6596.9132870021976</v>
          </cell>
          <cell r="M138">
            <v>43816.599999999984</v>
          </cell>
          <cell r="N138">
            <v>839.52701945275305</v>
          </cell>
          <cell r="R138">
            <v>6513.1978159999999</v>
          </cell>
          <cell r="T138">
            <v>14687.633088565619</v>
          </cell>
        </row>
        <row r="139">
          <cell r="B139">
            <v>2019</v>
          </cell>
          <cell r="C139">
            <v>8735.219980295089</v>
          </cell>
          <cell r="D139">
            <v>6119.5205462661788</v>
          </cell>
          <cell r="E139">
            <v>20803.449327999999</v>
          </cell>
          <cell r="H139">
            <v>4010.5279214837283</v>
          </cell>
          <cell r="I139">
            <v>52.651239556821338</v>
          </cell>
          <cell r="J139">
            <v>5549.7630652941116</v>
          </cell>
          <cell r="K139">
            <v>5549.7630652941116</v>
          </cell>
          <cell r="M139">
            <v>45747.400000000009</v>
          </cell>
          <cell r="N139">
            <v>868.27598979618097</v>
          </cell>
          <cell r="R139">
            <v>7239.7523700000002</v>
          </cell>
          <cell r="T139">
            <v>15349.333891533823</v>
          </cell>
        </row>
        <row r="140">
          <cell r="B140">
            <v>2020</v>
          </cell>
          <cell r="C140">
            <v>8811.7920850426872</v>
          </cell>
          <cell r="D140">
            <v>6810.8043936109443</v>
          </cell>
          <cell r="E140">
            <v>22058.088682000005</v>
          </cell>
          <cell r="H140">
            <v>4651.4798167451891</v>
          </cell>
          <cell r="I140">
            <v>57.114716459153257</v>
          </cell>
          <cell r="J140">
            <v>5124.6517751922092</v>
          </cell>
          <cell r="K140">
            <v>5124.6517751922092</v>
          </cell>
          <cell r="M140">
            <v>47528.3</v>
          </cell>
          <cell r="N140">
            <v>891.87451884157338</v>
          </cell>
          <cell r="R140">
            <v>7027.3151960000014</v>
          </cell>
          <cell r="T140">
            <v>14524.954269130409</v>
          </cell>
        </row>
        <row r="141">
          <cell r="B141">
            <v>2021</v>
          </cell>
          <cell r="C141">
            <v>8881.4343868403284</v>
          </cell>
          <cell r="D141">
            <v>7362.4066650252234</v>
          </cell>
          <cell r="E141">
            <v>23588.728238</v>
          </cell>
          <cell r="H141">
            <v>5275.9544143804642</v>
          </cell>
          <cell r="I141">
            <v>61.127994684606591</v>
          </cell>
          <cell r="J141">
            <v>6296.8995039803876</v>
          </cell>
          <cell r="K141">
            <v>6296.8995039803876</v>
          </cell>
          <cell r="M141">
            <v>49165.9</v>
          </cell>
          <cell r="N141">
            <v>918.71910610668397</v>
          </cell>
          <cell r="R141">
            <v>6846.6601970000011</v>
          </cell>
          <cell r="T141">
            <v>12900.477978112269</v>
          </cell>
        </row>
        <row r="142">
          <cell r="B142">
            <v>2022</v>
          </cell>
          <cell r="C142">
            <v>8974.6116394636319</v>
          </cell>
          <cell r="D142">
            <v>8189.4282038694691</v>
          </cell>
          <cell r="E142">
            <v>24677.217634000001</v>
          </cell>
          <cell r="H142">
            <v>5889.8602229832832</v>
          </cell>
          <cell r="I142">
            <v>69.859648452253865</v>
          </cell>
          <cell r="J142">
            <v>7560.5226551284741</v>
          </cell>
          <cell r="K142">
            <v>7560.5226551284741</v>
          </cell>
          <cell r="M142">
            <v>50739.3</v>
          </cell>
          <cell r="N142">
            <v>942.08980708777278</v>
          </cell>
          <cell r="R142">
            <v>6730.7853359999999</v>
          </cell>
          <cell r="T142">
            <v>15638.670428582107</v>
          </cell>
        </row>
        <row r="143">
          <cell r="B143">
            <v>2023</v>
          </cell>
          <cell r="C143">
            <v>9154.4511676190905</v>
          </cell>
          <cell r="D143">
            <v>9567.3865242209213</v>
          </cell>
          <cell r="E143">
            <v>25306.056910000003</v>
          </cell>
          <cell r="H143">
            <v>6525.0635263151107</v>
          </cell>
          <cell r="I143">
            <v>95.315587079912291</v>
          </cell>
          <cell r="J143">
            <v>9764.3323375782238</v>
          </cell>
          <cell r="K143">
            <v>9764.3323375782202</v>
          </cell>
          <cell r="M143">
            <v>52327.4</v>
          </cell>
          <cell r="N143">
            <v>967.9111462682082</v>
          </cell>
          <cell r="R143">
            <v>6964.2883640000009</v>
          </cell>
          <cell r="T143">
            <v>21821.403762318412</v>
          </cell>
        </row>
        <row r="144">
          <cell r="B144">
            <v>2024</v>
          </cell>
          <cell r="C144">
            <v>9320.9016408879215</v>
          </cell>
          <cell r="D144">
            <v>10780.686976321758</v>
          </cell>
          <cell r="E144">
            <v>26309.570966000003</v>
          </cell>
          <cell r="H144">
            <v>7118.4547460086897</v>
          </cell>
          <cell r="I144">
            <v>123.81472205901683</v>
          </cell>
          <cell r="J144">
            <v>11121.284218568209</v>
          </cell>
          <cell r="K144">
            <v>11121.284218568208</v>
          </cell>
          <cell r="M144">
            <v>53964.800000000003</v>
          </cell>
          <cell r="N144">
            <v>994.23011020660465</v>
          </cell>
          <cell r="R144">
            <v>6505.8659879999996</v>
          </cell>
          <cell r="T144">
            <v>19458.246951501587</v>
          </cell>
        </row>
        <row r="145">
          <cell r="B145">
            <v>2025</v>
          </cell>
          <cell r="C145">
            <v>9235.0431394720054</v>
          </cell>
          <cell r="D145">
            <v>13010.210885139042</v>
          </cell>
          <cell r="E145">
            <v>26992.721902000001</v>
          </cell>
          <cell r="H145">
            <v>7691.7094478441886</v>
          </cell>
          <cell r="I145">
            <v>144.50368936062276</v>
          </cell>
          <cell r="J145">
            <v>12841.478367252985</v>
          </cell>
          <cell r="K145">
            <v>12841.478367252985</v>
          </cell>
          <cell r="M145">
            <v>55878.5</v>
          </cell>
          <cell r="N145">
            <v>1021.3980164788936</v>
          </cell>
          <cell r="R145">
            <v>6285.0917629999994</v>
          </cell>
          <cell r="T145">
            <v>30226.452891085424</v>
          </cell>
        </row>
        <row r="146">
          <cell r="B146">
            <v>2026</v>
          </cell>
          <cell r="C146">
            <v>9406.7215194893997</v>
          </cell>
          <cell r="D146">
            <v>14474.874386268169</v>
          </cell>
          <cell r="E146">
            <v>27877.682318000003</v>
          </cell>
          <cell r="H146">
            <v>8374.6860452222609</v>
          </cell>
          <cell r="I146">
            <v>149.54573116134654</v>
          </cell>
          <cell r="J146">
            <v>13501.771851459671</v>
          </cell>
          <cell r="K146">
            <v>13501.771851459671</v>
          </cell>
          <cell r="M146">
            <v>57801.1</v>
          </cell>
          <cell r="N146">
            <v>1042.947452559574</v>
          </cell>
          <cell r="R146">
            <v>7488.0686940000005</v>
          </cell>
          <cell r="T146">
            <v>23472.07367471141</v>
          </cell>
        </row>
        <row r="147">
          <cell r="B147">
            <v>2027</v>
          </cell>
          <cell r="C147">
            <v>9600.8445634128366</v>
          </cell>
          <cell r="D147">
            <v>15902.813349173612</v>
          </cell>
          <cell r="E147">
            <v>28783.168014000003</v>
          </cell>
          <cell r="H147">
            <v>9042.5518883446603</v>
          </cell>
          <cell r="I147">
            <v>155.13516320666608</v>
          </cell>
          <cell r="J147">
            <v>13969.573558739592</v>
          </cell>
          <cell r="K147">
            <v>13969.57355873959</v>
          </cell>
          <cell r="M147">
            <v>59648.3</v>
          </cell>
          <cell r="N147">
            <v>1064.3138694336265</v>
          </cell>
          <cell r="R147">
            <v>7322.3963030000004</v>
          </cell>
          <cell r="T147">
            <v>22943.255275094751</v>
          </cell>
        </row>
        <row r="148">
          <cell r="B148">
            <v>2028</v>
          </cell>
          <cell r="C148">
            <v>9792.7883379942814</v>
          </cell>
          <cell r="D148">
            <v>17343.974951108819</v>
          </cell>
          <cell r="E148">
            <v>29601.920829999992</v>
          </cell>
          <cell r="H148">
            <v>9719.3411135383285</v>
          </cell>
          <cell r="I148">
            <v>160.40092899345575</v>
          </cell>
          <cell r="J148">
            <v>14147.900412277795</v>
          </cell>
          <cell r="K148">
            <v>14147.900412277793</v>
          </cell>
          <cell r="M148">
            <v>61500.999999999993</v>
          </cell>
          <cell r="N148">
            <v>1083.208828500917</v>
          </cell>
          <cell r="R148">
            <v>7420.2311309999996</v>
          </cell>
          <cell r="T148">
            <v>23162.969238594746</v>
          </cell>
        </row>
        <row r="149">
          <cell r="B149">
            <v>2029</v>
          </cell>
          <cell r="C149">
            <v>9985.4569058680718</v>
          </cell>
          <cell r="D149">
            <v>18824.2329409134</v>
          </cell>
          <cell r="E149">
            <v>30433.084445999997</v>
          </cell>
          <cell r="H149">
            <v>10412.051842982515</v>
          </cell>
          <cell r="I149">
            <v>165.47781305430453</v>
          </cell>
          <cell r="J149">
            <v>14636.179291344513</v>
          </cell>
          <cell r="K149">
            <v>14636.179291344517</v>
          </cell>
          <cell r="M149">
            <v>63416.6</v>
          </cell>
          <cell r="N149">
            <v>1100.9783550177444</v>
          </cell>
          <cell r="R149">
            <v>7594.7924819999998</v>
          </cell>
          <cell r="T149">
            <v>23730.596636111408</v>
          </cell>
        </row>
        <row r="150">
          <cell r="B150">
            <v>2030</v>
          </cell>
          <cell r="C150">
            <v>9803.8707888988265</v>
          </cell>
          <cell r="D150">
            <v>20142.064942953799</v>
          </cell>
          <cell r="E150">
            <v>31012.009062000005</v>
          </cell>
          <cell r="H150">
            <v>11061.1620707767</v>
          </cell>
          <cell r="I150">
            <v>170.03298011486021</v>
          </cell>
          <cell r="J150">
            <v>14084.252961407115</v>
          </cell>
          <cell r="K150">
            <v>14084.252961407117</v>
          </cell>
          <cell r="M150">
            <v>65054.200000000004</v>
          </cell>
          <cell r="N150">
            <v>1109.6768516828151</v>
          </cell>
          <cell r="R150">
            <v>7116.7621180000024</v>
          </cell>
          <cell r="T150">
            <v>21816.470607836374</v>
          </cell>
        </row>
        <row r="151">
          <cell r="B151">
            <v>2031</v>
          </cell>
          <cell r="C151">
            <v>9317.6426820987563</v>
          </cell>
          <cell r="D151">
            <v>21263.546501958521</v>
          </cell>
          <cell r="E151">
            <v>28895.974102</v>
          </cell>
          <cell r="H151">
            <v>11343.084890606444</v>
          </cell>
          <cell r="I151">
            <v>194.43539882452779</v>
          </cell>
          <cell r="J151">
            <v>16625.970803749635</v>
          </cell>
          <cell r="K151">
            <v>16625.970803749635</v>
          </cell>
          <cell r="M151">
            <v>68463</v>
          </cell>
          <cell r="T151">
            <v>15631.809137440043</v>
          </cell>
        </row>
        <row r="152">
          <cell r="B152">
            <v>2040</v>
          </cell>
          <cell r="C152">
            <v>10333.252350908968</v>
          </cell>
          <cell r="D152">
            <v>22303.978048324356</v>
          </cell>
          <cell r="E152">
            <v>29994.246579999999</v>
          </cell>
          <cell r="H152">
            <v>11939.43481320733</v>
          </cell>
          <cell r="I152">
            <v>200.62173379988388</v>
          </cell>
          <cell r="J152">
            <v>14967.232907881205</v>
          </cell>
          <cell r="K152">
            <v>14967.232907881205</v>
          </cell>
          <cell r="M152">
            <v>85052.4</v>
          </cell>
          <cell r="T152">
            <v>279975.14905667224</v>
          </cell>
        </row>
        <row r="153">
          <cell r="B153">
            <v>2050</v>
          </cell>
          <cell r="C153">
            <v>13561.574629259947</v>
          </cell>
          <cell r="D153">
            <v>21106.886267863916</v>
          </cell>
          <cell r="E153">
            <v>44119.733839999994</v>
          </cell>
          <cell r="H153">
            <v>12766.17270757002</v>
          </cell>
          <cell r="I153">
            <v>207.06755192301318</v>
          </cell>
          <cell r="J153">
            <v>14756.601997855953</v>
          </cell>
          <cell r="K153">
            <v>14756.601997855958</v>
          </cell>
          <cell r="M153">
            <v>110041.70000000001</v>
          </cell>
          <cell r="T153">
            <v>345051.0575901288</v>
          </cell>
        </row>
      </sheetData>
      <sheetData sheetId="8">
        <row r="10">
          <cell r="A10" t="str">
            <v>Angola</v>
          </cell>
          <cell r="C10">
            <v>0</v>
          </cell>
          <cell r="D10">
            <v>0</v>
          </cell>
          <cell r="E10">
            <v>5195.8188</v>
          </cell>
          <cell r="F10">
            <v>0</v>
          </cell>
          <cell r="G10">
            <v>6613.1868000000004</v>
          </cell>
          <cell r="H10">
            <v>0</v>
          </cell>
          <cell r="I10">
            <v>289.08</v>
          </cell>
          <cell r="J10">
            <v>0</v>
          </cell>
          <cell r="K10">
            <v>0</v>
          </cell>
          <cell r="L10">
            <v>12098.0856</v>
          </cell>
          <cell r="M10">
            <v>10798.3644</v>
          </cell>
          <cell r="N10">
            <v>3507.1536000000001</v>
          </cell>
          <cell r="O10">
            <v>7291.2108000000007</v>
          </cell>
          <cell r="P10">
            <v>8589.18</v>
          </cell>
          <cell r="Q10">
            <v>18228.684000000001</v>
          </cell>
          <cell r="R10">
            <v>21.111599999999999</v>
          </cell>
          <cell r="S10">
            <v>670.57799999999997</v>
          </cell>
          <cell r="T10">
            <v>0</v>
          </cell>
        </row>
        <row r="11">
          <cell r="A11" t="str">
            <v>Botswana</v>
          </cell>
          <cell r="C11">
            <v>13923.4944</v>
          </cell>
          <cell r="D11">
            <v>0</v>
          </cell>
          <cell r="E11">
            <v>0.26279999999999998</v>
          </cell>
          <cell r="F11">
            <v>0</v>
          </cell>
          <cell r="G11">
            <v>0</v>
          </cell>
          <cell r="H11">
            <v>43.8</v>
          </cell>
          <cell r="I11">
            <v>0</v>
          </cell>
          <cell r="J11">
            <v>0</v>
          </cell>
          <cell r="K11">
            <v>352.06439999999998</v>
          </cell>
          <cell r="L11">
            <v>14319.621599999999</v>
          </cell>
          <cell r="M11">
            <v>5071.2515999999996</v>
          </cell>
          <cell r="N11">
            <v>11567.8428</v>
          </cell>
          <cell r="O11">
            <v>-6496.5912000000008</v>
          </cell>
          <cell r="P11">
            <v>4057.6319999999996</v>
          </cell>
          <cell r="Q11">
            <v>7097.3519999999999</v>
          </cell>
          <cell r="R11">
            <v>19.1844</v>
          </cell>
          <cell r="S11">
            <v>0</v>
          </cell>
          <cell r="T11">
            <v>0</v>
          </cell>
        </row>
        <row r="12">
          <cell r="A12" t="str">
            <v>DRC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72429.169200000004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72429.169200000004</v>
          </cell>
          <cell r="M12">
            <v>0</v>
          </cell>
          <cell r="N12">
            <v>34617.592799999999</v>
          </cell>
          <cell r="O12">
            <v>-34617.592799999999</v>
          </cell>
          <cell r="P12">
            <v>25999.68</v>
          </cell>
          <cell r="Q12">
            <v>36129.743999999999</v>
          </cell>
          <cell r="R12">
            <v>0</v>
          </cell>
          <cell r="S12">
            <v>1277.5583999999999</v>
          </cell>
          <cell r="T12">
            <v>0</v>
          </cell>
        </row>
        <row r="13">
          <cell r="A13" t="str">
            <v>Lesotho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603.65159999999992</v>
          </cell>
          <cell r="H13">
            <v>3.6791999999999998</v>
          </cell>
          <cell r="I13">
            <v>0</v>
          </cell>
          <cell r="J13">
            <v>0</v>
          </cell>
          <cell r="K13">
            <v>59.217599999999997</v>
          </cell>
          <cell r="L13">
            <v>666.5483999999999</v>
          </cell>
          <cell r="M13">
            <v>637.6404</v>
          </cell>
          <cell r="N13">
            <v>57.290399999999998</v>
          </cell>
          <cell r="O13">
            <v>580.35</v>
          </cell>
          <cell r="P13">
            <v>246.15600000000001</v>
          </cell>
          <cell r="Q13">
            <v>1153.6920000000002</v>
          </cell>
          <cell r="R13">
            <v>2.6279999999999997</v>
          </cell>
          <cell r="S13">
            <v>44.851199999999999</v>
          </cell>
          <cell r="T13">
            <v>0</v>
          </cell>
        </row>
        <row r="14">
          <cell r="A14" t="str">
            <v>Malawi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2878.098</v>
          </cell>
          <cell r="H14">
            <v>876</v>
          </cell>
          <cell r="I14">
            <v>0</v>
          </cell>
          <cell r="J14">
            <v>0</v>
          </cell>
          <cell r="K14">
            <v>0</v>
          </cell>
          <cell r="L14">
            <v>3754.098</v>
          </cell>
          <cell r="M14">
            <v>0</v>
          </cell>
          <cell r="N14">
            <v>247.03199999999998</v>
          </cell>
          <cell r="O14">
            <v>-247.03199999999998</v>
          </cell>
          <cell r="P14">
            <v>1207.1280000000002</v>
          </cell>
          <cell r="Q14">
            <v>3269.2320000000004</v>
          </cell>
          <cell r="R14">
            <v>0</v>
          </cell>
          <cell r="S14">
            <v>121.32599999999999</v>
          </cell>
          <cell r="T14">
            <v>0</v>
          </cell>
        </row>
        <row r="15">
          <cell r="A15" t="str">
            <v>Mozambique</v>
          </cell>
          <cell r="C15">
            <v>9247.8444</v>
          </cell>
          <cell r="D15">
            <v>0</v>
          </cell>
          <cell r="E15">
            <v>3093.0683999999997</v>
          </cell>
          <cell r="F15">
            <v>0</v>
          </cell>
          <cell r="G15">
            <v>20637.946799999998</v>
          </cell>
          <cell r="H15">
            <v>4380</v>
          </cell>
          <cell r="I15">
            <v>0</v>
          </cell>
          <cell r="J15">
            <v>0</v>
          </cell>
          <cell r="K15">
            <v>0</v>
          </cell>
          <cell r="L15">
            <v>37358.859599999996</v>
          </cell>
          <cell r="M15">
            <v>258.33240000000001</v>
          </cell>
          <cell r="N15">
            <v>29158.448400000001</v>
          </cell>
          <cell r="O15">
            <v>-28900.116000000002</v>
          </cell>
          <cell r="P15">
            <v>4888.08</v>
          </cell>
          <cell r="Q15">
            <v>7927.8</v>
          </cell>
          <cell r="R15">
            <v>0</v>
          </cell>
          <cell r="S15">
            <v>289.95600000000002</v>
          </cell>
          <cell r="T15">
            <v>0</v>
          </cell>
        </row>
        <row r="16">
          <cell r="A16" t="str">
            <v>Namibia</v>
          </cell>
          <cell r="C16">
            <v>3236.7323999999999</v>
          </cell>
          <cell r="D16">
            <v>0</v>
          </cell>
          <cell r="E16">
            <v>6379.5576000000001</v>
          </cell>
          <cell r="F16">
            <v>0</v>
          </cell>
          <cell r="G16">
            <v>2403.6563999999998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12019.946400000001</v>
          </cell>
          <cell r="M16">
            <v>18426.572400000001</v>
          </cell>
          <cell r="N16">
            <v>23987.683199999999</v>
          </cell>
          <cell r="O16">
            <v>-5561.1107999999986</v>
          </cell>
          <cell r="P16">
            <v>3482.9760000000001</v>
          </cell>
          <cell r="Q16">
            <v>6092.58</v>
          </cell>
          <cell r="R16">
            <v>0</v>
          </cell>
          <cell r="S16">
            <v>208.31280000000001</v>
          </cell>
          <cell r="T16">
            <v>0</v>
          </cell>
        </row>
        <row r="17">
          <cell r="A17" t="str">
            <v>South Africa</v>
          </cell>
          <cell r="C17">
            <v>282662.77439999999</v>
          </cell>
          <cell r="D17">
            <v>0</v>
          </cell>
          <cell r="E17">
            <v>596.90639999999996</v>
          </cell>
          <cell r="F17">
            <v>83688.484799999991</v>
          </cell>
          <cell r="G17">
            <v>1113.5712000000001</v>
          </cell>
          <cell r="H17">
            <v>1226.3999999999999</v>
          </cell>
          <cell r="I17">
            <v>3174.0983999999999</v>
          </cell>
          <cell r="J17">
            <v>1120.5791999999999</v>
          </cell>
          <cell r="K17">
            <v>21357.055199999999</v>
          </cell>
          <cell r="L17">
            <v>394939.86959999998</v>
          </cell>
          <cell r="M17">
            <v>62927.459999999992</v>
          </cell>
          <cell r="N17">
            <v>641.49480000000005</v>
          </cell>
          <cell r="O17">
            <v>62285.965199999991</v>
          </cell>
          <cell r="P17">
            <v>237074.508</v>
          </cell>
          <cell r="Q17">
            <v>414716.79599999997</v>
          </cell>
          <cell r="R17">
            <v>194.3844</v>
          </cell>
          <cell r="S17">
            <v>876</v>
          </cell>
          <cell r="T17">
            <v>0</v>
          </cell>
        </row>
        <row r="18">
          <cell r="A18" t="str">
            <v>Swaziland</v>
          </cell>
          <cell r="C18">
            <v>4821.1535999999996</v>
          </cell>
          <cell r="D18">
            <v>0</v>
          </cell>
          <cell r="E18">
            <v>8.7599999999999997E-2</v>
          </cell>
          <cell r="F18">
            <v>0</v>
          </cell>
          <cell r="G18">
            <v>134.1156</v>
          </cell>
          <cell r="H18">
            <v>876</v>
          </cell>
          <cell r="I18">
            <v>0</v>
          </cell>
          <cell r="J18">
            <v>0</v>
          </cell>
          <cell r="K18">
            <v>84.095999999999989</v>
          </cell>
          <cell r="L18">
            <v>5915.4527999999991</v>
          </cell>
          <cell r="M18">
            <v>12651.192000000001</v>
          </cell>
          <cell r="N18">
            <v>16706.8092</v>
          </cell>
          <cell r="O18">
            <v>-4055.6171999999988</v>
          </cell>
          <cell r="P18">
            <v>734.08799999999997</v>
          </cell>
          <cell r="Q18">
            <v>1746.7439999999997</v>
          </cell>
          <cell r="R18">
            <v>6.3071999999999999</v>
          </cell>
          <cell r="S18">
            <v>64.823999999999998</v>
          </cell>
          <cell r="T18">
            <v>0</v>
          </cell>
        </row>
        <row r="19">
          <cell r="A19" t="str">
            <v>Tanzania</v>
          </cell>
          <cell r="C19">
            <v>1541.3219999999999</v>
          </cell>
          <cell r="D19">
            <v>0</v>
          </cell>
          <cell r="E19">
            <v>11571.96</v>
          </cell>
          <cell r="F19">
            <v>0</v>
          </cell>
          <cell r="G19">
            <v>4696.4987999999994</v>
          </cell>
          <cell r="H19">
            <v>4380</v>
          </cell>
          <cell r="I19">
            <v>0</v>
          </cell>
          <cell r="J19">
            <v>0</v>
          </cell>
          <cell r="K19">
            <v>0</v>
          </cell>
          <cell r="L19">
            <v>22189.7808</v>
          </cell>
          <cell r="M19">
            <v>34.514400000000002</v>
          </cell>
          <cell r="N19">
            <v>0</v>
          </cell>
          <cell r="O19">
            <v>34.514400000000002</v>
          </cell>
          <cell r="P19">
            <v>7640.4720000000007</v>
          </cell>
          <cell r="Q19">
            <v>20694.624</v>
          </cell>
          <cell r="R19">
            <v>0</v>
          </cell>
          <cell r="S19">
            <v>750.20640000000003</v>
          </cell>
          <cell r="T19">
            <v>0</v>
          </cell>
        </row>
        <row r="20">
          <cell r="A20" t="str">
            <v>Zambia</v>
          </cell>
          <cell r="C20">
            <v>2311.9392000000003</v>
          </cell>
          <cell r="D20">
            <v>0</v>
          </cell>
          <cell r="E20">
            <v>0.61320000000000008</v>
          </cell>
          <cell r="F20">
            <v>0</v>
          </cell>
          <cell r="G20">
            <v>24810.860400000001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27123.412800000002</v>
          </cell>
          <cell r="M20">
            <v>11196.8568</v>
          </cell>
          <cell r="N20">
            <v>3937.2695999999996</v>
          </cell>
          <cell r="O20">
            <v>7259.5871999999999</v>
          </cell>
          <cell r="P20">
            <v>21722.171999999999</v>
          </cell>
          <cell r="Q20">
            <v>32497.848000000002</v>
          </cell>
          <cell r="R20">
            <v>8.4971999999999994</v>
          </cell>
          <cell r="S20">
            <v>1142.3915999999999</v>
          </cell>
          <cell r="T20">
            <v>0</v>
          </cell>
        </row>
        <row r="21">
          <cell r="A21" t="str">
            <v>Zimbabwe</v>
          </cell>
          <cell r="C21">
            <v>20345.362799999999</v>
          </cell>
          <cell r="D21">
            <v>0</v>
          </cell>
          <cell r="E21">
            <v>2.8031999999999999</v>
          </cell>
          <cell r="F21">
            <v>0</v>
          </cell>
          <cell r="G21">
            <v>4062.7127999999998</v>
          </cell>
          <cell r="H21">
            <v>0</v>
          </cell>
          <cell r="I21">
            <v>0</v>
          </cell>
          <cell r="J21">
            <v>0</v>
          </cell>
          <cell r="K21">
            <v>58.779599999999995</v>
          </cell>
          <cell r="L21">
            <v>24469.6584</v>
          </cell>
          <cell r="M21">
            <v>16486.232400000001</v>
          </cell>
          <cell r="N21">
            <v>19481.276400000002</v>
          </cell>
          <cell r="O21">
            <v>-2995.0440000000017</v>
          </cell>
          <cell r="P21">
            <v>11615.76</v>
          </cell>
          <cell r="Q21">
            <v>20319.696</v>
          </cell>
          <cell r="R21">
            <v>10.95</v>
          </cell>
          <cell r="S21">
            <v>736.80359999999996</v>
          </cell>
          <cell r="T21">
            <v>0</v>
          </cell>
        </row>
        <row r="22"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</row>
      </sheetData>
      <sheetData sheetId="9"/>
      <sheetData sheetId="10"/>
      <sheetData sheetId="11"/>
      <sheetData sheetId="12"/>
      <sheetData sheetId="13"/>
      <sheetData sheetId="14"/>
      <sheetData sheetId="15"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900</v>
          </cell>
        </row>
        <row r="360">
          <cell r="J360">
            <v>1800</v>
          </cell>
        </row>
        <row r="361">
          <cell r="J361">
            <v>2700</v>
          </cell>
        </row>
        <row r="362">
          <cell r="J362">
            <v>3600</v>
          </cell>
        </row>
        <row r="363">
          <cell r="J363">
            <v>4500</v>
          </cell>
        </row>
        <row r="364">
          <cell r="J364">
            <v>5400</v>
          </cell>
        </row>
        <row r="365">
          <cell r="J365">
            <v>6300</v>
          </cell>
        </row>
        <row r="366">
          <cell r="J366">
            <v>7200</v>
          </cell>
        </row>
        <row r="367">
          <cell r="J367">
            <v>8100</v>
          </cell>
        </row>
        <row r="368">
          <cell r="J368">
            <v>9000</v>
          </cell>
        </row>
        <row r="369">
          <cell r="J369">
            <v>9900</v>
          </cell>
        </row>
        <row r="370">
          <cell r="J370">
            <v>10800</v>
          </cell>
        </row>
        <row r="371">
          <cell r="J371">
            <v>11700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_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  <sheetName val="Map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2010</v>
          </cell>
          <cell r="C10">
            <v>263463.83280000003</v>
          </cell>
          <cell r="D10">
            <v>2425.1184000000003</v>
          </cell>
          <cell r="E10">
            <v>4322.3591999999999</v>
          </cell>
          <cell r="F10">
            <v>12783.818399999998</v>
          </cell>
          <cell r="G10">
            <v>36887.921999999999</v>
          </cell>
          <cell r="H10">
            <v>1587.3995999999997</v>
          </cell>
          <cell r="I10">
            <v>0</v>
          </cell>
          <cell r="J10">
            <v>0</v>
          </cell>
          <cell r="K10">
            <v>0</v>
          </cell>
          <cell r="L10">
            <v>321470.45040000003</v>
          </cell>
          <cell r="M10">
            <v>37801.502399999998</v>
          </cell>
          <cell r="N10">
            <v>38395.868399999992</v>
          </cell>
          <cell r="O10">
            <v>-594.36599999999453</v>
          </cell>
          <cell r="P10">
            <v>281622.61200000002</v>
          </cell>
          <cell r="Q10">
            <v>544.95960000000002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270197.9952</v>
          </cell>
          <cell r="D11">
            <v>2451.2231999999995</v>
          </cell>
          <cell r="E11">
            <v>4658.6556</v>
          </cell>
          <cell r="F11">
            <v>12783.818399999998</v>
          </cell>
          <cell r="G11">
            <v>39332.925599999995</v>
          </cell>
          <cell r="H11">
            <v>2152.4195999999997</v>
          </cell>
          <cell r="I11">
            <v>0</v>
          </cell>
          <cell r="J11">
            <v>0</v>
          </cell>
          <cell r="K11">
            <v>0</v>
          </cell>
          <cell r="L11">
            <v>331577.03760000004</v>
          </cell>
          <cell r="M11">
            <v>35413.876799999998</v>
          </cell>
          <cell r="N11">
            <v>35991.423599999995</v>
          </cell>
          <cell r="O11">
            <v>-577.54679999999644</v>
          </cell>
          <cell r="P11">
            <v>291850.788</v>
          </cell>
          <cell r="Q11">
            <v>1069.4208000000001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278861.1972</v>
          </cell>
          <cell r="D12">
            <v>2407.248</v>
          </cell>
          <cell r="E12">
            <v>5236.3775999999998</v>
          </cell>
          <cell r="F12">
            <v>12783.818399999998</v>
          </cell>
          <cell r="G12">
            <v>40774.4712</v>
          </cell>
          <cell r="H12">
            <v>2521.2155999999995</v>
          </cell>
          <cell r="I12">
            <v>0</v>
          </cell>
          <cell r="J12">
            <v>0</v>
          </cell>
          <cell r="K12">
            <v>0</v>
          </cell>
          <cell r="L12">
            <v>342584.32799999998</v>
          </cell>
          <cell r="M12">
            <v>33528.9</v>
          </cell>
          <cell r="N12">
            <v>34073.421600000001</v>
          </cell>
          <cell r="O12">
            <v>-544.52160000000003</v>
          </cell>
          <cell r="P12">
            <v>302783.26800000004</v>
          </cell>
          <cell r="Q12">
            <v>1236.1235999999999</v>
          </cell>
          <cell r="R12">
            <v>0</v>
          </cell>
          <cell r="S12">
            <v>150.9348</v>
          </cell>
          <cell r="T12">
            <v>0</v>
          </cell>
        </row>
        <row r="13">
          <cell r="B13">
            <v>2013</v>
          </cell>
          <cell r="C13">
            <v>287845.10279999999</v>
          </cell>
          <cell r="D13">
            <v>2356.6152000000002</v>
          </cell>
          <cell r="E13">
            <v>5991.84</v>
          </cell>
          <cell r="F13">
            <v>12783.818399999998</v>
          </cell>
          <cell r="G13">
            <v>41908.891199999991</v>
          </cell>
          <cell r="H13">
            <v>2563.0883999999996</v>
          </cell>
          <cell r="I13">
            <v>1117.5131999999999</v>
          </cell>
          <cell r="J13">
            <v>0</v>
          </cell>
          <cell r="K13">
            <v>1666.1519999999998</v>
          </cell>
          <cell r="L13">
            <v>356233.02120000002</v>
          </cell>
          <cell r="M13">
            <v>35209.856400000004</v>
          </cell>
          <cell r="N13">
            <v>35791.345199999996</v>
          </cell>
          <cell r="O13">
            <v>-581.4887999999919</v>
          </cell>
          <cell r="P13">
            <v>315689.37599999999</v>
          </cell>
          <cell r="Q13">
            <v>1243.1315999999999</v>
          </cell>
          <cell r="R13">
            <v>0</v>
          </cell>
          <cell r="S13">
            <v>155.57760000000002</v>
          </cell>
          <cell r="T13">
            <v>0</v>
          </cell>
        </row>
        <row r="14">
          <cell r="B14">
            <v>2014</v>
          </cell>
          <cell r="C14">
            <v>294509.09759999992</v>
          </cell>
          <cell r="D14">
            <v>0</v>
          </cell>
          <cell r="E14">
            <v>8074.0044000000007</v>
          </cell>
          <cell r="F14">
            <v>12783.818399999998</v>
          </cell>
          <cell r="G14">
            <v>43793.254799999988</v>
          </cell>
          <cell r="H14">
            <v>2563.0883999999996</v>
          </cell>
          <cell r="I14">
            <v>1842.5783999999996</v>
          </cell>
          <cell r="J14">
            <v>280.14479999999998</v>
          </cell>
          <cell r="K14">
            <v>3174.0984000000003</v>
          </cell>
          <cell r="L14">
            <v>367020.08519999991</v>
          </cell>
          <cell r="M14">
            <v>34108.373999999996</v>
          </cell>
          <cell r="N14">
            <v>34677.949199999995</v>
          </cell>
          <cell r="O14">
            <v>-569.57519999999931</v>
          </cell>
          <cell r="P14">
            <v>326208.38399999996</v>
          </cell>
          <cell r="Q14">
            <v>580.87560000000008</v>
          </cell>
          <cell r="R14">
            <v>0</v>
          </cell>
          <cell r="S14">
            <v>746.26439999999991</v>
          </cell>
          <cell r="T14">
            <v>0</v>
          </cell>
        </row>
        <row r="15">
          <cell r="B15">
            <v>2015</v>
          </cell>
          <cell r="C15">
            <v>302717.21760000003</v>
          </cell>
          <cell r="D15">
            <v>0</v>
          </cell>
          <cell r="E15">
            <v>9201.0659999999971</v>
          </cell>
          <cell r="F15">
            <v>12783.818399999998</v>
          </cell>
          <cell r="G15">
            <v>44676.262799999997</v>
          </cell>
          <cell r="H15">
            <v>3132.4883999999997</v>
          </cell>
          <cell r="I15">
            <v>2756.0711999999999</v>
          </cell>
          <cell r="J15">
            <v>840.43439999999998</v>
          </cell>
          <cell r="K15">
            <v>4890.9708000000001</v>
          </cell>
          <cell r="L15">
            <v>380998.3296</v>
          </cell>
          <cell r="M15">
            <v>40728.306000000004</v>
          </cell>
          <cell r="N15">
            <v>41330.556000000004</v>
          </cell>
          <cell r="O15">
            <v>-602.25</v>
          </cell>
          <cell r="P15">
            <v>339842.44800000003</v>
          </cell>
          <cell r="Q15">
            <v>599.18400000000008</v>
          </cell>
          <cell r="R15">
            <v>0</v>
          </cell>
          <cell r="S15">
            <v>996.36239999999998</v>
          </cell>
          <cell r="T15">
            <v>0</v>
          </cell>
        </row>
        <row r="16">
          <cell r="B16">
            <v>2016</v>
          </cell>
          <cell r="C16">
            <v>322314.47639999999</v>
          </cell>
          <cell r="D16">
            <v>0</v>
          </cell>
          <cell r="E16">
            <v>2078.1347999999998</v>
          </cell>
          <cell r="F16">
            <v>12783.818399999998</v>
          </cell>
          <cell r="G16">
            <v>49053.80999999999</v>
          </cell>
          <cell r="H16">
            <v>3132.4883999999997</v>
          </cell>
          <cell r="I16">
            <v>3634.4363999999996</v>
          </cell>
          <cell r="J16">
            <v>1120.5791999999999</v>
          </cell>
          <cell r="K16">
            <v>4892.2848000000004</v>
          </cell>
          <cell r="L16">
            <v>399010.02839999995</v>
          </cell>
          <cell r="M16">
            <v>67949.217600000004</v>
          </cell>
          <cell r="N16">
            <v>69148.89959999999</v>
          </cell>
          <cell r="O16">
            <v>-1199.6819999999861</v>
          </cell>
          <cell r="P16">
            <v>353158.52399999992</v>
          </cell>
          <cell r="Q16">
            <v>558.01200000000006</v>
          </cell>
          <cell r="R16">
            <v>0</v>
          </cell>
          <cell r="S16">
            <v>1330.5563999999999</v>
          </cell>
          <cell r="T16">
            <v>0</v>
          </cell>
        </row>
        <row r="17">
          <cell r="B17">
            <v>2017</v>
          </cell>
          <cell r="C17">
            <v>329450.63519999996</v>
          </cell>
          <cell r="D17">
            <v>0</v>
          </cell>
          <cell r="E17">
            <v>2074.4555999999998</v>
          </cell>
          <cell r="F17">
            <v>12783.818399999998</v>
          </cell>
          <cell r="G17">
            <v>54657.231599999999</v>
          </cell>
          <cell r="H17">
            <v>3164.4623999999999</v>
          </cell>
          <cell r="I17">
            <v>3634.4363999999996</v>
          </cell>
          <cell r="J17">
            <v>1120.5791999999999</v>
          </cell>
          <cell r="K17">
            <v>4893.6864000000005</v>
          </cell>
          <cell r="L17">
            <v>411779.30519999994</v>
          </cell>
          <cell r="M17">
            <v>71495.002800000002</v>
          </cell>
          <cell r="N17">
            <v>72666.74040000001</v>
          </cell>
          <cell r="O17">
            <v>-1171.7376000000077</v>
          </cell>
          <cell r="P17">
            <v>368003.21999999991</v>
          </cell>
          <cell r="Q17">
            <v>564.05639999999994</v>
          </cell>
          <cell r="R17">
            <v>0</v>
          </cell>
          <cell r="S17">
            <v>1750.0727999999997</v>
          </cell>
          <cell r="T17">
            <v>0</v>
          </cell>
        </row>
        <row r="18">
          <cell r="B18">
            <v>2018</v>
          </cell>
          <cell r="C18">
            <v>333277.09080000001</v>
          </cell>
          <cell r="D18">
            <v>0</v>
          </cell>
          <cell r="E18">
            <v>5618.4888000000001</v>
          </cell>
          <cell r="F18">
            <v>12783.818399999998</v>
          </cell>
          <cell r="G18">
            <v>61185.621600000006</v>
          </cell>
          <cell r="H18">
            <v>3181.9823999999999</v>
          </cell>
          <cell r="I18">
            <v>3634.4363999999996</v>
          </cell>
          <cell r="J18">
            <v>1120.5791999999999</v>
          </cell>
          <cell r="K18">
            <v>4895.0004000000008</v>
          </cell>
          <cell r="L18">
            <v>425697.01799999998</v>
          </cell>
          <cell r="M18">
            <v>71394.525599999994</v>
          </cell>
          <cell r="N18">
            <v>72514.316399999996</v>
          </cell>
          <cell r="O18">
            <v>-1119.7908000000025</v>
          </cell>
          <cell r="P18">
            <v>383833.41599999985</v>
          </cell>
          <cell r="Q18">
            <v>569.75040000000001</v>
          </cell>
          <cell r="R18">
            <v>0</v>
          </cell>
          <cell r="S18">
            <v>2977.4363999999996</v>
          </cell>
          <cell r="T18">
            <v>0</v>
          </cell>
        </row>
        <row r="19">
          <cell r="B19">
            <v>2019</v>
          </cell>
          <cell r="C19">
            <v>340108.22639999999</v>
          </cell>
          <cell r="D19">
            <v>0</v>
          </cell>
          <cell r="E19">
            <v>14080.561199999998</v>
          </cell>
          <cell r="F19">
            <v>12783.818399999998</v>
          </cell>
          <cell r="G19">
            <v>62754.888000000006</v>
          </cell>
          <cell r="H19">
            <v>3400.9823999999999</v>
          </cell>
          <cell r="I19">
            <v>3634.4363999999996</v>
          </cell>
          <cell r="J19">
            <v>1120.5791999999999</v>
          </cell>
          <cell r="K19">
            <v>4896.402</v>
          </cell>
          <cell r="L19">
            <v>442779.89399999991</v>
          </cell>
          <cell r="M19">
            <v>61411.629600000007</v>
          </cell>
          <cell r="N19">
            <v>62260.911599999992</v>
          </cell>
          <cell r="O19">
            <v>-849.28199999998469</v>
          </cell>
          <cell r="P19">
            <v>400747.22400000005</v>
          </cell>
          <cell r="Q19">
            <v>575.97</v>
          </cell>
          <cell r="R19">
            <v>0</v>
          </cell>
          <cell r="S19">
            <v>3369.9720000000002</v>
          </cell>
          <cell r="T19">
            <v>0</v>
          </cell>
        </row>
        <row r="20">
          <cell r="B20">
            <v>2020</v>
          </cell>
          <cell r="C20">
            <v>344303.82839999994</v>
          </cell>
          <cell r="D20">
            <v>0</v>
          </cell>
          <cell r="E20">
            <v>17239.154399999999</v>
          </cell>
          <cell r="F20">
            <v>12783.818399999998</v>
          </cell>
          <cell r="G20">
            <v>69063.314400000003</v>
          </cell>
          <cell r="H20">
            <v>3927.5460000000003</v>
          </cell>
          <cell r="I20">
            <v>3634.4363999999996</v>
          </cell>
          <cell r="J20">
            <v>1120.5791999999999</v>
          </cell>
          <cell r="K20">
            <v>6409.9547999999986</v>
          </cell>
          <cell r="L20">
            <v>458482.63199999987</v>
          </cell>
          <cell r="M20">
            <v>59163.901200000008</v>
          </cell>
          <cell r="N20">
            <v>60039.463199999991</v>
          </cell>
          <cell r="O20">
            <v>-875.56199999998353</v>
          </cell>
          <cell r="P20">
            <v>416347.908</v>
          </cell>
          <cell r="Q20">
            <v>571.59000000000015</v>
          </cell>
          <cell r="R20">
            <v>0</v>
          </cell>
          <cell r="S20">
            <v>3813.0527999999995</v>
          </cell>
          <cell r="T20">
            <v>32.7624</v>
          </cell>
        </row>
        <row r="21">
          <cell r="B21">
            <v>2021</v>
          </cell>
          <cell r="C21">
            <v>344551.91159999993</v>
          </cell>
          <cell r="D21">
            <v>0</v>
          </cell>
          <cell r="E21">
            <v>23049.750000000004</v>
          </cell>
          <cell r="F21">
            <v>12783.818399999998</v>
          </cell>
          <cell r="G21">
            <v>70340.084399999992</v>
          </cell>
          <cell r="H21">
            <v>6330.5016000000005</v>
          </cell>
          <cell r="I21">
            <v>3634.4363999999996</v>
          </cell>
          <cell r="J21">
            <v>1120.5791999999999</v>
          </cell>
          <cell r="K21">
            <v>10353.794400000001</v>
          </cell>
          <cell r="L21">
            <v>472164.87599999993</v>
          </cell>
          <cell r="M21">
            <v>63480.566399999996</v>
          </cell>
          <cell r="N21">
            <v>64450.385999999999</v>
          </cell>
          <cell r="O21">
            <v>-969.81960000000254</v>
          </cell>
          <cell r="P21">
            <v>430693.28399999999</v>
          </cell>
          <cell r="Q21">
            <v>425.64839999999998</v>
          </cell>
          <cell r="R21">
            <v>0</v>
          </cell>
          <cell r="S21">
            <v>4072.6992</v>
          </cell>
          <cell r="T21">
            <v>1518.1079999999997</v>
          </cell>
        </row>
        <row r="22">
          <cell r="B22">
            <v>2022</v>
          </cell>
          <cell r="C22">
            <v>344599.39079999994</v>
          </cell>
          <cell r="D22">
            <v>0</v>
          </cell>
          <cell r="E22">
            <v>23049.750000000004</v>
          </cell>
          <cell r="F22">
            <v>12783.818399999998</v>
          </cell>
          <cell r="G22">
            <v>72075.528000000006</v>
          </cell>
          <cell r="H22">
            <v>10280.735999999999</v>
          </cell>
          <cell r="I22">
            <v>5562.1619999999994</v>
          </cell>
          <cell r="J22">
            <v>1120.5791999999999</v>
          </cell>
          <cell r="K22">
            <v>16554.4728</v>
          </cell>
          <cell r="L22">
            <v>486026.43719999987</v>
          </cell>
          <cell r="M22">
            <v>68235.581999999995</v>
          </cell>
          <cell r="N22">
            <v>69286.081200000001</v>
          </cell>
          <cell r="O22">
            <v>-1050.4992000000057</v>
          </cell>
          <cell r="P22">
            <v>444476.26800000004</v>
          </cell>
          <cell r="Q22">
            <v>289.78080000000006</v>
          </cell>
          <cell r="R22">
            <v>0</v>
          </cell>
          <cell r="S22">
            <v>4301.7731999999996</v>
          </cell>
          <cell r="T22">
            <v>2382.2819999999997</v>
          </cell>
        </row>
        <row r="23">
          <cell r="B23">
            <v>2023</v>
          </cell>
          <cell r="C23">
            <v>334744.39079999994</v>
          </cell>
          <cell r="D23">
            <v>0</v>
          </cell>
          <cell r="E23">
            <v>23049.750000000004</v>
          </cell>
          <cell r="F23">
            <v>12783.818399999998</v>
          </cell>
          <cell r="G23">
            <v>74706.331200000015</v>
          </cell>
          <cell r="H23">
            <v>15594.902399999999</v>
          </cell>
          <cell r="I23">
            <v>17557.843199999999</v>
          </cell>
          <cell r="J23">
            <v>1120.5791999999999</v>
          </cell>
          <cell r="K23">
            <v>21374.137199999994</v>
          </cell>
          <cell r="L23">
            <v>500931.75239999994</v>
          </cell>
          <cell r="M23">
            <v>70897.220399999991</v>
          </cell>
          <cell r="N23">
            <v>72302.061600000001</v>
          </cell>
          <cell r="O23">
            <v>-1404.8412000000098</v>
          </cell>
          <cell r="P23">
            <v>458388.02399999998</v>
          </cell>
          <cell r="Q23">
            <v>272.34839999999997</v>
          </cell>
          <cell r="R23">
            <v>0</v>
          </cell>
          <cell r="S23">
            <v>4541.8847999999998</v>
          </cell>
          <cell r="T23">
            <v>2625.1091999999999</v>
          </cell>
        </row>
        <row r="24">
          <cell r="B24">
            <v>2024</v>
          </cell>
          <cell r="C24">
            <v>328787.50319999992</v>
          </cell>
          <cell r="D24">
            <v>0</v>
          </cell>
          <cell r="E24">
            <v>23072.701200000003</v>
          </cell>
          <cell r="F24">
            <v>12783.818399999998</v>
          </cell>
          <cell r="G24">
            <v>76111.17240000001</v>
          </cell>
          <cell r="H24">
            <v>15680.4</v>
          </cell>
          <cell r="I24">
            <v>32107.940399999999</v>
          </cell>
          <cell r="J24">
            <v>1120.5791999999999</v>
          </cell>
          <cell r="K24">
            <v>26285.0808</v>
          </cell>
          <cell r="L24">
            <v>515949.19559999998</v>
          </cell>
          <cell r="M24">
            <v>67475.389200000005</v>
          </cell>
          <cell r="N24">
            <v>68878.653600000005</v>
          </cell>
          <cell r="O24">
            <v>-1403.2644</v>
          </cell>
          <cell r="P24">
            <v>472731.64799999999</v>
          </cell>
          <cell r="Q24">
            <v>272.34839999999997</v>
          </cell>
          <cell r="R24">
            <v>0</v>
          </cell>
          <cell r="S24">
            <v>4787.6903999999995</v>
          </cell>
          <cell r="T24">
            <v>2828.2536</v>
          </cell>
        </row>
        <row r="25">
          <cell r="B25">
            <v>2025</v>
          </cell>
          <cell r="C25">
            <v>317498.05319999991</v>
          </cell>
          <cell r="D25">
            <v>0</v>
          </cell>
          <cell r="E25">
            <v>23970.513600000006</v>
          </cell>
          <cell r="F25">
            <v>22828.822799999998</v>
          </cell>
          <cell r="G25">
            <v>80983.834800000026</v>
          </cell>
          <cell r="H25">
            <v>15680.4</v>
          </cell>
          <cell r="I25">
            <v>38576.236799999999</v>
          </cell>
          <cell r="J25">
            <v>1120.5791999999999</v>
          </cell>
          <cell r="K25">
            <v>30817.855199999995</v>
          </cell>
          <cell r="L25">
            <v>531476.29559999995</v>
          </cell>
          <cell r="M25">
            <v>64575.8292</v>
          </cell>
          <cell r="N25">
            <v>65882.646000000008</v>
          </cell>
          <cell r="O25">
            <v>-1306.8168000000078</v>
          </cell>
          <cell r="P25">
            <v>489495.66</v>
          </cell>
          <cell r="Q25">
            <v>272.34839999999997</v>
          </cell>
          <cell r="R25">
            <v>0</v>
          </cell>
          <cell r="S25">
            <v>4949.3123999999998</v>
          </cell>
          <cell r="T25">
            <v>4665.7511999999997</v>
          </cell>
          <cell r="AN25">
            <v>302717.21760000003</v>
          </cell>
          <cell r="AO25">
            <v>0</v>
          </cell>
          <cell r="AP25">
            <v>9201.0659999999971</v>
          </cell>
          <cell r="AQ25">
            <v>12783.818399999998</v>
          </cell>
          <cell r="AR25">
            <v>44676.262799999997</v>
          </cell>
          <cell r="AS25">
            <v>3132.4883999999997</v>
          </cell>
          <cell r="AT25">
            <v>2756.0711999999999</v>
          </cell>
          <cell r="AU25">
            <v>840.43439999999998</v>
          </cell>
          <cell r="AV25">
            <v>4890.9708000000001</v>
          </cell>
          <cell r="AW25">
            <v>-602.25</v>
          </cell>
          <cell r="AX25">
            <v>599.18400000000008</v>
          </cell>
          <cell r="AY25">
            <v>0</v>
          </cell>
          <cell r="AZ25">
            <v>996.36239999999998</v>
          </cell>
          <cell r="BA25">
            <v>0</v>
          </cell>
        </row>
        <row r="26">
          <cell r="B26">
            <v>2026</v>
          </cell>
          <cell r="C26">
            <v>317488.15439999994</v>
          </cell>
          <cell r="D26">
            <v>0</v>
          </cell>
          <cell r="E26">
            <v>21357.8436</v>
          </cell>
          <cell r="F26">
            <v>22828.822799999998</v>
          </cell>
          <cell r="G26">
            <v>86349.072</v>
          </cell>
          <cell r="H26">
            <v>15680.4</v>
          </cell>
          <cell r="I26">
            <v>43310.403600000005</v>
          </cell>
          <cell r="J26">
            <v>1120.5791999999999</v>
          </cell>
          <cell r="K26">
            <v>35380.4136</v>
          </cell>
          <cell r="L26">
            <v>543515.68920000002</v>
          </cell>
          <cell r="M26">
            <v>67075.758000000002</v>
          </cell>
          <cell r="N26">
            <v>68510.733600000007</v>
          </cell>
          <cell r="O26">
            <v>-1434.9756000000052</v>
          </cell>
          <cell r="P26">
            <v>506337.636</v>
          </cell>
          <cell r="Q26">
            <v>266.91720000000004</v>
          </cell>
          <cell r="R26">
            <v>0</v>
          </cell>
          <cell r="S26">
            <v>5154.384</v>
          </cell>
          <cell r="T26">
            <v>10002.080399999999</v>
          </cell>
          <cell r="AN26">
            <v>315892.95839999994</v>
          </cell>
          <cell r="AO26">
            <v>11.4756</v>
          </cell>
          <cell r="AP26">
            <v>12900.413999999999</v>
          </cell>
          <cell r="AQ26">
            <v>26917.0272</v>
          </cell>
          <cell r="AR26">
            <v>92320.150800000003</v>
          </cell>
          <cell r="AS26">
            <v>15958.179599999999</v>
          </cell>
          <cell r="AT26">
            <v>61452.363599999997</v>
          </cell>
          <cell r="AU26">
            <v>1120.5791999999999</v>
          </cell>
          <cell r="AV26">
            <v>47515.378799999999</v>
          </cell>
          <cell r="AW26">
            <v>-1717.0475999999981</v>
          </cell>
          <cell r="AX26">
            <v>80.3292</v>
          </cell>
          <cell r="AY26">
            <v>0</v>
          </cell>
          <cell r="AZ26">
            <v>6183.1583999999993</v>
          </cell>
          <cell r="BA26">
            <v>42410.839199999995</v>
          </cell>
        </row>
        <row r="27">
          <cell r="B27">
            <v>2027</v>
          </cell>
          <cell r="C27">
            <v>316205.86559999996</v>
          </cell>
          <cell r="D27">
            <v>0</v>
          </cell>
          <cell r="E27">
            <v>21411.542400000002</v>
          </cell>
          <cell r="F27">
            <v>22828.822799999998</v>
          </cell>
          <cell r="G27">
            <v>90190.332000000009</v>
          </cell>
          <cell r="H27">
            <v>15680.4</v>
          </cell>
          <cell r="I27">
            <v>46221.08879999999</v>
          </cell>
          <cell r="J27">
            <v>1120.5791999999999</v>
          </cell>
          <cell r="K27">
            <v>39160.178399999997</v>
          </cell>
          <cell r="L27">
            <v>552818.8091999999</v>
          </cell>
          <cell r="M27">
            <v>66045.757199999993</v>
          </cell>
          <cell r="N27">
            <v>67527.511200000008</v>
          </cell>
          <cell r="O27">
            <v>-1481.7540000000154</v>
          </cell>
          <cell r="P27">
            <v>522519.10800000001</v>
          </cell>
          <cell r="Q27">
            <v>261.74879999999996</v>
          </cell>
          <cell r="R27">
            <v>0</v>
          </cell>
          <cell r="S27">
            <v>5392.9187999999995</v>
          </cell>
          <cell r="T27">
            <v>17002.021199999999</v>
          </cell>
          <cell r="AN27">
            <v>154634.49840000001</v>
          </cell>
          <cell r="AO27">
            <v>0</v>
          </cell>
          <cell r="AP27">
            <v>13868.656800000001</v>
          </cell>
          <cell r="AQ27">
            <v>58613.773199999996</v>
          </cell>
          <cell r="AR27">
            <v>111123.49080000001</v>
          </cell>
          <cell r="AS27">
            <v>21106.168799999999</v>
          </cell>
          <cell r="AT27">
            <v>34209.902399999999</v>
          </cell>
          <cell r="AU27">
            <v>342776.61</v>
          </cell>
          <cell r="AV27">
            <v>106685.49959999998</v>
          </cell>
          <cell r="AW27">
            <v>-4110.0167999999976</v>
          </cell>
          <cell r="AX27">
            <v>82.519199999999998</v>
          </cell>
          <cell r="AY27">
            <v>0</v>
          </cell>
          <cell r="AZ27">
            <v>8169.6635999999999</v>
          </cell>
          <cell r="BA27">
            <v>188579.58599999998</v>
          </cell>
        </row>
        <row r="28">
          <cell r="B28">
            <v>2028</v>
          </cell>
          <cell r="C28">
            <v>316861.28879999992</v>
          </cell>
          <cell r="D28">
            <v>0</v>
          </cell>
          <cell r="E28">
            <v>21432.128400000001</v>
          </cell>
          <cell r="F28">
            <v>22828.822799999998</v>
          </cell>
          <cell r="G28">
            <v>90638.668800000029</v>
          </cell>
          <cell r="H28">
            <v>15680.4</v>
          </cell>
          <cell r="I28">
            <v>51170.926799999987</v>
          </cell>
          <cell r="J28">
            <v>1120.5791999999999</v>
          </cell>
          <cell r="K28">
            <v>40697.295600000005</v>
          </cell>
          <cell r="L28">
            <v>560430.11040000001</v>
          </cell>
          <cell r="M28">
            <v>62470.012799999997</v>
          </cell>
          <cell r="N28">
            <v>63887.205600000001</v>
          </cell>
          <cell r="O28">
            <v>-1417.1928000000044</v>
          </cell>
          <cell r="P28">
            <v>538748.75999999989</v>
          </cell>
          <cell r="Q28">
            <v>257.89440000000002</v>
          </cell>
          <cell r="R28">
            <v>0</v>
          </cell>
          <cell r="S28">
            <v>5665.354800000001</v>
          </cell>
          <cell r="T28">
            <v>25187.890800000001</v>
          </cell>
        </row>
        <row r="29">
          <cell r="B29">
            <v>2029</v>
          </cell>
          <cell r="C29">
            <v>316546.89239999995</v>
          </cell>
          <cell r="D29">
            <v>0</v>
          </cell>
          <cell r="E29">
            <v>21429.763200000001</v>
          </cell>
          <cell r="F29">
            <v>22828.822799999998</v>
          </cell>
          <cell r="G29">
            <v>91454.049600000013</v>
          </cell>
          <cell r="H29">
            <v>15800.499599999999</v>
          </cell>
          <cell r="I29">
            <v>55009.208399999989</v>
          </cell>
          <cell r="J29">
            <v>1120.5791999999999</v>
          </cell>
          <cell r="K29">
            <v>43430.590799999998</v>
          </cell>
          <cell r="L29">
            <v>567620.40599999996</v>
          </cell>
          <cell r="M29">
            <v>59688.625200000002</v>
          </cell>
          <cell r="N29">
            <v>61078.3992</v>
          </cell>
          <cell r="O29">
            <v>-1389.7739999999976</v>
          </cell>
          <cell r="P29">
            <v>555529.41599999997</v>
          </cell>
          <cell r="Q29">
            <v>253.2516</v>
          </cell>
          <cell r="R29">
            <v>0</v>
          </cell>
          <cell r="S29">
            <v>5919.6576000000005</v>
          </cell>
          <cell r="T29">
            <v>34277.003999999994</v>
          </cell>
        </row>
        <row r="30">
          <cell r="B30">
            <v>2030</v>
          </cell>
          <cell r="C30">
            <v>315892.95839999994</v>
          </cell>
          <cell r="D30">
            <v>11.4756</v>
          </cell>
          <cell r="E30">
            <v>12900.413999999999</v>
          </cell>
          <cell r="F30">
            <v>26917.0272</v>
          </cell>
          <cell r="G30">
            <v>92320.150800000003</v>
          </cell>
          <cell r="H30">
            <v>15958.179599999999</v>
          </cell>
          <cell r="I30">
            <v>61452.363599999997</v>
          </cell>
          <cell r="J30">
            <v>1120.5791999999999</v>
          </cell>
          <cell r="K30">
            <v>47515.378799999999</v>
          </cell>
          <cell r="L30">
            <v>574088.52719999989</v>
          </cell>
          <cell r="M30">
            <v>64932.53639999999</v>
          </cell>
          <cell r="N30">
            <v>66649.583999999988</v>
          </cell>
          <cell r="O30">
            <v>-1717.0475999999981</v>
          </cell>
          <cell r="P30">
            <v>569874.79200000002</v>
          </cell>
          <cell r="Q30">
            <v>80.3292</v>
          </cell>
          <cell r="R30">
            <v>0</v>
          </cell>
          <cell r="S30">
            <v>6183.1583999999993</v>
          </cell>
          <cell r="T30">
            <v>42410.839199999995</v>
          </cell>
        </row>
        <row r="32">
          <cell r="C32">
            <v>290535.38639999996</v>
          </cell>
          <cell r="D32">
            <v>0</v>
          </cell>
          <cell r="E32">
            <v>16237.711199999998</v>
          </cell>
          <cell r="F32">
            <v>29427.468000000001</v>
          </cell>
          <cell r="G32">
            <v>106006.24920000002</v>
          </cell>
          <cell r="H32">
            <v>23126.838</v>
          </cell>
          <cell r="I32">
            <v>63817.914000000004</v>
          </cell>
          <cell r="J32">
            <v>57906.753600000004</v>
          </cell>
          <cell r="K32">
            <v>94396.270799999984</v>
          </cell>
          <cell r="Q32">
            <v>62.984399999999994</v>
          </cell>
          <cell r="S32">
            <v>7750.5852000000004</v>
          </cell>
          <cell r="T32">
            <v>119410.626</v>
          </cell>
        </row>
        <row r="33">
          <cell r="C33">
            <v>154634.49840000001</v>
          </cell>
          <cell r="D33">
            <v>0</v>
          </cell>
          <cell r="E33">
            <v>13868.656800000001</v>
          </cell>
          <cell r="F33">
            <v>58613.773199999996</v>
          </cell>
          <cell r="G33">
            <v>111123.49080000001</v>
          </cell>
          <cell r="H33">
            <v>21106.168799999999</v>
          </cell>
          <cell r="I33">
            <v>34209.902399999999</v>
          </cell>
          <cell r="J33">
            <v>342776.61</v>
          </cell>
          <cell r="K33">
            <v>106685.49959999998</v>
          </cell>
          <cell r="Q33">
            <v>82.519199999999998</v>
          </cell>
          <cell r="S33">
            <v>8169.6635999999999</v>
          </cell>
          <cell r="T33">
            <v>188579.58599999998</v>
          </cell>
        </row>
        <row r="41">
          <cell r="B41">
            <v>2010</v>
          </cell>
          <cell r="C41">
            <v>36517.020000000004</v>
          </cell>
          <cell r="D41">
            <v>2913</v>
          </cell>
          <cell r="E41">
            <v>1096</v>
          </cell>
          <cell r="F41">
            <v>1800</v>
          </cell>
          <cell r="G41">
            <v>10212.6</v>
          </cell>
          <cell r="H41">
            <v>362.41999999999996</v>
          </cell>
          <cell r="I41">
            <v>0</v>
          </cell>
          <cell r="J41">
            <v>0</v>
          </cell>
          <cell r="K41">
            <v>0</v>
          </cell>
          <cell r="Q41">
            <v>384.86</v>
          </cell>
          <cell r="S41">
            <v>0</v>
          </cell>
          <cell r="T41">
            <v>0</v>
          </cell>
        </row>
        <row r="42">
          <cell r="B42">
            <v>2011</v>
          </cell>
          <cell r="C42">
            <v>37196.020000000004</v>
          </cell>
          <cell r="D42">
            <v>2913</v>
          </cell>
          <cell r="E42">
            <v>1114</v>
          </cell>
          <cell r="F42">
            <v>1800</v>
          </cell>
          <cell r="G42">
            <v>10763.6</v>
          </cell>
          <cell r="H42">
            <v>621.41999999999996</v>
          </cell>
          <cell r="I42">
            <v>0</v>
          </cell>
          <cell r="J42">
            <v>0</v>
          </cell>
          <cell r="K42">
            <v>0</v>
          </cell>
          <cell r="Q42">
            <v>694.37000000000012</v>
          </cell>
          <cell r="S42">
            <v>0</v>
          </cell>
          <cell r="T42">
            <v>0</v>
          </cell>
        </row>
        <row r="43">
          <cell r="B43">
            <v>2012</v>
          </cell>
          <cell r="C43">
            <v>38099.020000000004</v>
          </cell>
          <cell r="D43">
            <v>2973</v>
          </cell>
          <cell r="E43">
            <v>1341</v>
          </cell>
          <cell r="F43">
            <v>1800</v>
          </cell>
          <cell r="G43">
            <v>11182.6</v>
          </cell>
          <cell r="H43">
            <v>705.61999999999989</v>
          </cell>
          <cell r="I43">
            <v>0</v>
          </cell>
          <cell r="J43">
            <v>0</v>
          </cell>
          <cell r="K43">
            <v>0</v>
          </cell>
          <cell r="Q43">
            <v>893.79000000000008</v>
          </cell>
          <cell r="S43">
            <v>36.67</v>
          </cell>
          <cell r="T43">
            <v>0</v>
          </cell>
        </row>
        <row r="44">
          <cell r="B44">
            <v>2013</v>
          </cell>
          <cell r="C44">
            <v>39022.020000000004</v>
          </cell>
          <cell r="D44">
            <v>2973</v>
          </cell>
          <cell r="E44">
            <v>1361</v>
          </cell>
          <cell r="F44">
            <v>1800</v>
          </cell>
          <cell r="G44">
            <v>11542.6</v>
          </cell>
          <cell r="H44">
            <v>715.18</v>
          </cell>
          <cell r="I44">
            <v>510.13</v>
          </cell>
          <cell r="J44">
            <v>0</v>
          </cell>
          <cell r="K44">
            <v>634</v>
          </cell>
          <cell r="Q44">
            <v>937.82</v>
          </cell>
          <cell r="S44">
            <v>36.67</v>
          </cell>
          <cell r="T44">
            <v>0</v>
          </cell>
        </row>
        <row r="45">
          <cell r="B45">
            <v>2014</v>
          </cell>
          <cell r="C45">
            <v>40094.020000000004</v>
          </cell>
          <cell r="D45">
            <v>2973</v>
          </cell>
          <cell r="E45">
            <v>3453.6800000000003</v>
          </cell>
          <cell r="F45">
            <v>1840.62</v>
          </cell>
          <cell r="G45">
            <v>13470.880000000001</v>
          </cell>
          <cell r="H45">
            <v>715.18</v>
          </cell>
          <cell r="I45">
            <v>841.13</v>
          </cell>
          <cell r="J45">
            <v>50</v>
          </cell>
          <cell r="K45">
            <v>1236</v>
          </cell>
          <cell r="Q45">
            <v>937.93999999999994</v>
          </cell>
          <cell r="S45">
            <v>179.05999999999997</v>
          </cell>
          <cell r="T45">
            <v>0</v>
          </cell>
        </row>
        <row r="46">
          <cell r="B46">
            <v>2015</v>
          </cell>
          <cell r="C46">
            <v>42363.020000000004</v>
          </cell>
          <cell r="D46">
            <v>2973</v>
          </cell>
          <cell r="E46">
            <v>3477.98</v>
          </cell>
          <cell r="F46">
            <v>1840.62</v>
          </cell>
          <cell r="G46">
            <v>13678.01</v>
          </cell>
          <cell r="H46">
            <v>715.18</v>
          </cell>
          <cell r="I46">
            <v>1258.1300000000001</v>
          </cell>
          <cell r="J46">
            <v>150</v>
          </cell>
          <cell r="K46">
            <v>1889</v>
          </cell>
          <cell r="Q46">
            <v>940.34</v>
          </cell>
          <cell r="S46">
            <v>261.89</v>
          </cell>
          <cell r="T46">
            <v>0</v>
          </cell>
        </row>
        <row r="47">
          <cell r="B47">
            <v>2016</v>
          </cell>
          <cell r="C47">
            <v>43760.020000000004</v>
          </cell>
          <cell r="D47">
            <v>2973</v>
          </cell>
          <cell r="E47">
            <v>3505.69</v>
          </cell>
          <cell r="F47">
            <v>1840.62</v>
          </cell>
          <cell r="G47">
            <v>15255.52</v>
          </cell>
          <cell r="H47">
            <v>715.18</v>
          </cell>
          <cell r="I47">
            <v>1659.13</v>
          </cell>
          <cell r="J47">
            <v>200</v>
          </cell>
          <cell r="K47">
            <v>1889</v>
          </cell>
          <cell r="Q47">
            <v>947.39</v>
          </cell>
          <cell r="S47">
            <v>328.35999999999996</v>
          </cell>
          <cell r="T47">
            <v>0</v>
          </cell>
        </row>
        <row r="48">
          <cell r="B48">
            <v>2017</v>
          </cell>
          <cell r="C48">
            <v>45949.01</v>
          </cell>
          <cell r="D48">
            <v>2973</v>
          </cell>
          <cell r="E48">
            <v>3505.69</v>
          </cell>
          <cell r="F48">
            <v>1840.62</v>
          </cell>
          <cell r="G48">
            <v>16445</v>
          </cell>
          <cell r="H48">
            <v>722.48</v>
          </cell>
          <cell r="I48">
            <v>1659.13</v>
          </cell>
          <cell r="J48">
            <v>200</v>
          </cell>
          <cell r="K48">
            <v>1889</v>
          </cell>
          <cell r="Q48">
            <v>954.05</v>
          </cell>
          <cell r="S48">
            <v>426.02</v>
          </cell>
          <cell r="T48">
            <v>0</v>
          </cell>
        </row>
        <row r="49">
          <cell r="B49">
            <v>2018</v>
          </cell>
          <cell r="C49">
            <v>47002.44</v>
          </cell>
          <cell r="D49">
            <v>2973</v>
          </cell>
          <cell r="E49">
            <v>3623.3700000000003</v>
          </cell>
          <cell r="F49">
            <v>1840.62</v>
          </cell>
          <cell r="G49">
            <v>17860.88</v>
          </cell>
          <cell r="H49">
            <v>726.48</v>
          </cell>
          <cell r="I49">
            <v>1659.13</v>
          </cell>
          <cell r="J49">
            <v>200</v>
          </cell>
          <cell r="K49">
            <v>1889</v>
          </cell>
          <cell r="Q49">
            <v>959.05</v>
          </cell>
          <cell r="S49">
            <v>755.75</v>
          </cell>
          <cell r="T49">
            <v>0</v>
          </cell>
        </row>
        <row r="50">
          <cell r="B50">
            <v>2019</v>
          </cell>
          <cell r="C50">
            <v>49002.66</v>
          </cell>
          <cell r="D50">
            <v>2973</v>
          </cell>
          <cell r="E50">
            <v>3783.2599999999998</v>
          </cell>
          <cell r="F50">
            <v>1840.62</v>
          </cell>
          <cell r="G50">
            <v>18129.599999999999</v>
          </cell>
          <cell r="H50">
            <v>776.48</v>
          </cell>
          <cell r="I50">
            <v>1659.13</v>
          </cell>
          <cell r="J50">
            <v>200</v>
          </cell>
          <cell r="K50">
            <v>1889</v>
          </cell>
          <cell r="Q50">
            <v>950.70999999999992</v>
          </cell>
          <cell r="S50">
            <v>873.46</v>
          </cell>
          <cell r="T50">
            <v>0</v>
          </cell>
        </row>
        <row r="51">
          <cell r="B51">
            <v>2020</v>
          </cell>
          <cell r="C51">
            <v>50103.97</v>
          </cell>
          <cell r="D51">
            <v>2973</v>
          </cell>
          <cell r="E51">
            <v>4182.6399999999994</v>
          </cell>
          <cell r="F51">
            <v>1840.62</v>
          </cell>
          <cell r="G51">
            <v>19487.599999999999</v>
          </cell>
          <cell r="H51">
            <v>896.71</v>
          </cell>
          <cell r="I51">
            <v>1659.13</v>
          </cell>
          <cell r="J51">
            <v>200</v>
          </cell>
          <cell r="K51">
            <v>2464.37</v>
          </cell>
          <cell r="Q51">
            <v>753.77</v>
          </cell>
          <cell r="S51">
            <v>1010.9000000000001</v>
          </cell>
          <cell r="T51">
            <v>16.649999999999999</v>
          </cell>
        </row>
        <row r="52">
          <cell r="B52">
            <v>2021</v>
          </cell>
          <cell r="C52">
            <v>50128.75</v>
          </cell>
          <cell r="D52">
            <v>2973</v>
          </cell>
          <cell r="E52">
            <v>4909.49</v>
          </cell>
          <cell r="F52">
            <v>1840.62</v>
          </cell>
          <cell r="G52">
            <v>20038.599999999999</v>
          </cell>
          <cell r="H52">
            <v>1445.31</v>
          </cell>
          <cell r="I52">
            <v>1659.13</v>
          </cell>
          <cell r="J52">
            <v>200</v>
          </cell>
          <cell r="K52">
            <v>3964.37</v>
          </cell>
          <cell r="Q52">
            <v>579.94999999999993</v>
          </cell>
          <cell r="S52">
            <v>1109.1600000000001</v>
          </cell>
          <cell r="T52">
            <v>772.27</v>
          </cell>
        </row>
        <row r="53">
          <cell r="B53">
            <v>2022</v>
          </cell>
          <cell r="C53">
            <v>50128.75</v>
          </cell>
          <cell r="D53">
            <v>2973</v>
          </cell>
          <cell r="E53">
            <v>4909.49</v>
          </cell>
          <cell r="F53">
            <v>1840.62</v>
          </cell>
          <cell r="G53">
            <v>20688.599999999999</v>
          </cell>
          <cell r="H53">
            <v>2347.1999999999998</v>
          </cell>
          <cell r="I53">
            <v>2539.13</v>
          </cell>
          <cell r="J53">
            <v>200</v>
          </cell>
          <cell r="K53">
            <v>6323.16</v>
          </cell>
          <cell r="Q53">
            <v>565.70000000000005</v>
          </cell>
          <cell r="S53">
            <v>1182.3899999999999</v>
          </cell>
          <cell r="T53">
            <v>1211.82</v>
          </cell>
        </row>
        <row r="54">
          <cell r="B54">
            <v>2023</v>
          </cell>
          <cell r="C54">
            <v>50128.75</v>
          </cell>
          <cell r="D54">
            <v>2973</v>
          </cell>
          <cell r="E54">
            <v>5909.49</v>
          </cell>
          <cell r="F54">
            <v>1840.62</v>
          </cell>
          <cell r="G54">
            <v>21360.1</v>
          </cell>
          <cell r="H54">
            <v>3560.4700000000003</v>
          </cell>
          <cell r="I54">
            <v>8015.23</v>
          </cell>
          <cell r="J54">
            <v>200</v>
          </cell>
          <cell r="K54">
            <v>8156.4400000000005</v>
          </cell>
          <cell r="Q54">
            <v>565.70000000000005</v>
          </cell>
          <cell r="S54">
            <v>1267.82</v>
          </cell>
          <cell r="T54">
            <v>1335.39</v>
          </cell>
        </row>
        <row r="55">
          <cell r="B55">
            <v>2024</v>
          </cell>
          <cell r="C55">
            <v>50128.75</v>
          </cell>
          <cell r="D55">
            <v>2973</v>
          </cell>
          <cell r="E55">
            <v>7089.24</v>
          </cell>
          <cell r="F55">
            <v>1840.62</v>
          </cell>
          <cell r="G55">
            <v>21631.599999999999</v>
          </cell>
          <cell r="H55">
            <v>3580</v>
          </cell>
          <cell r="I55">
            <v>14657.42</v>
          </cell>
          <cell r="J55">
            <v>200</v>
          </cell>
          <cell r="K55">
            <v>10024.4</v>
          </cell>
          <cell r="Q55">
            <v>565.70000000000005</v>
          </cell>
          <cell r="S55">
            <v>1352.47</v>
          </cell>
          <cell r="T55">
            <v>1438.73</v>
          </cell>
        </row>
        <row r="56">
          <cell r="B56">
            <v>2025</v>
          </cell>
          <cell r="C56">
            <v>48228.75</v>
          </cell>
          <cell r="D56">
            <v>2782</v>
          </cell>
          <cell r="E56">
            <v>7420.24</v>
          </cell>
          <cell r="F56">
            <v>3189.67</v>
          </cell>
          <cell r="G56">
            <v>22677.67</v>
          </cell>
          <cell r="H56">
            <v>3580</v>
          </cell>
          <cell r="I56">
            <v>17610.239999999998</v>
          </cell>
          <cell r="J56">
            <v>200</v>
          </cell>
          <cell r="K56">
            <v>11748.519999999997</v>
          </cell>
          <cell r="Q56">
            <v>558.64</v>
          </cell>
          <cell r="S56">
            <v>1360.9</v>
          </cell>
          <cell r="T56">
            <v>2373.46</v>
          </cell>
        </row>
        <row r="57">
          <cell r="B57">
            <v>2026</v>
          </cell>
          <cell r="C57">
            <v>48228.75</v>
          </cell>
          <cell r="D57">
            <v>2440</v>
          </cell>
          <cell r="E57">
            <v>8420.24</v>
          </cell>
          <cell r="F57">
            <v>3189.67</v>
          </cell>
          <cell r="G57">
            <v>23757.599999999999</v>
          </cell>
          <cell r="H57">
            <v>3580</v>
          </cell>
          <cell r="I57">
            <v>19771.41</v>
          </cell>
          <cell r="J57">
            <v>200</v>
          </cell>
          <cell r="K57">
            <v>13483.869999999999</v>
          </cell>
          <cell r="Q57">
            <v>551.97</v>
          </cell>
          <cell r="S57">
            <v>1397.54</v>
          </cell>
          <cell r="T57">
            <v>5088.04</v>
          </cell>
        </row>
        <row r="58">
          <cell r="B58">
            <v>2027</v>
          </cell>
          <cell r="C58">
            <v>48228.75</v>
          </cell>
          <cell r="D58">
            <v>2440</v>
          </cell>
          <cell r="E58">
            <v>8635.5400000000009</v>
          </cell>
          <cell r="F58">
            <v>3189.67</v>
          </cell>
          <cell r="G58">
            <v>24524.09</v>
          </cell>
          <cell r="H58">
            <v>3580</v>
          </cell>
          <cell r="I58">
            <v>21100.17</v>
          </cell>
          <cell r="J58">
            <v>200</v>
          </cell>
          <cell r="K58">
            <v>14921.33</v>
          </cell>
          <cell r="Q58">
            <v>546.97</v>
          </cell>
          <cell r="S58">
            <v>1454.07</v>
          </cell>
          <cell r="T58">
            <v>8648.91</v>
          </cell>
        </row>
        <row r="59">
          <cell r="B59">
            <v>2028</v>
          </cell>
          <cell r="C59">
            <v>48228.75</v>
          </cell>
          <cell r="D59">
            <v>2440</v>
          </cell>
          <cell r="E59">
            <v>8635.5400000000009</v>
          </cell>
          <cell r="F59">
            <v>3189.67</v>
          </cell>
          <cell r="G59">
            <v>24674.09</v>
          </cell>
          <cell r="H59">
            <v>3580</v>
          </cell>
          <cell r="I59">
            <v>23359.749999999996</v>
          </cell>
          <cell r="J59">
            <v>200</v>
          </cell>
          <cell r="K59">
            <v>15505.300000000001</v>
          </cell>
          <cell r="Q59">
            <v>541.29</v>
          </cell>
          <cell r="S59">
            <v>1533.9999999999998</v>
          </cell>
          <cell r="T59">
            <v>12744.810000000001</v>
          </cell>
        </row>
        <row r="60">
          <cell r="B60">
            <v>2029</v>
          </cell>
          <cell r="C60">
            <v>48228.75</v>
          </cell>
          <cell r="D60">
            <v>2440</v>
          </cell>
          <cell r="E60">
            <v>9094.34</v>
          </cell>
          <cell r="F60">
            <v>3189.67</v>
          </cell>
          <cell r="G60">
            <v>24924.09</v>
          </cell>
          <cell r="H60">
            <v>3607.42</v>
          </cell>
          <cell r="I60">
            <v>25111.96</v>
          </cell>
          <cell r="J60">
            <v>200</v>
          </cell>
          <cell r="K60">
            <v>16544.52</v>
          </cell>
          <cell r="Q60">
            <v>164.09</v>
          </cell>
          <cell r="S60">
            <v>1580.6000000000001</v>
          </cell>
          <cell r="T60">
            <v>17295.950000000004</v>
          </cell>
        </row>
        <row r="61">
          <cell r="B61">
            <v>2030</v>
          </cell>
          <cell r="C61">
            <v>45960.369999999995</v>
          </cell>
          <cell r="D61">
            <v>2440</v>
          </cell>
          <cell r="E61">
            <v>10094.34</v>
          </cell>
          <cell r="F61">
            <v>3738.72</v>
          </cell>
          <cell r="G61">
            <v>25129.24</v>
          </cell>
          <cell r="H61">
            <v>3643.43</v>
          </cell>
          <cell r="I61">
            <v>28053.329999999998</v>
          </cell>
          <cell r="J61">
            <v>200</v>
          </cell>
          <cell r="K61">
            <v>18097.899999999998</v>
          </cell>
          <cell r="Q61">
            <v>47.77</v>
          </cell>
          <cell r="S61">
            <v>1641.3100000000004</v>
          </cell>
          <cell r="T61">
            <v>21399.579999999998</v>
          </cell>
        </row>
        <row r="69">
          <cell r="B69">
            <v>2010</v>
          </cell>
          <cell r="C69">
            <v>380</v>
          </cell>
          <cell r="D69">
            <v>288</v>
          </cell>
          <cell r="E69">
            <v>277</v>
          </cell>
          <cell r="F69">
            <v>0</v>
          </cell>
          <cell r="G69">
            <v>432</v>
          </cell>
          <cell r="H69">
            <v>362.41999999999996</v>
          </cell>
          <cell r="I69">
            <v>0</v>
          </cell>
          <cell r="J69">
            <v>0</v>
          </cell>
          <cell r="K69">
            <v>0</v>
          </cell>
          <cell r="L69">
            <v>1739.42</v>
          </cell>
          <cell r="M69">
            <v>0</v>
          </cell>
          <cell r="P69">
            <v>2010</v>
          </cell>
          <cell r="Q69">
            <v>384.86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2011</v>
          </cell>
          <cell r="C70">
            <v>679</v>
          </cell>
          <cell r="D70">
            <v>0</v>
          </cell>
          <cell r="E70">
            <v>18</v>
          </cell>
          <cell r="F70">
            <v>0</v>
          </cell>
          <cell r="G70">
            <v>551</v>
          </cell>
          <cell r="H70">
            <v>259</v>
          </cell>
          <cell r="I70">
            <v>0</v>
          </cell>
          <cell r="J70">
            <v>0</v>
          </cell>
          <cell r="K70">
            <v>0</v>
          </cell>
          <cell r="L70">
            <v>1507</v>
          </cell>
          <cell r="M70">
            <v>0</v>
          </cell>
          <cell r="P70">
            <v>2011</v>
          </cell>
          <cell r="Q70">
            <v>309.51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2012</v>
          </cell>
          <cell r="C71">
            <v>903</v>
          </cell>
          <cell r="D71">
            <v>60</v>
          </cell>
          <cell r="E71">
            <v>227</v>
          </cell>
          <cell r="F71">
            <v>0</v>
          </cell>
          <cell r="G71">
            <v>419</v>
          </cell>
          <cell r="H71">
            <v>84.2</v>
          </cell>
          <cell r="I71">
            <v>0</v>
          </cell>
          <cell r="J71">
            <v>0</v>
          </cell>
          <cell r="K71">
            <v>0</v>
          </cell>
          <cell r="L71">
            <v>1693.2</v>
          </cell>
          <cell r="M71">
            <v>0</v>
          </cell>
          <cell r="P71">
            <v>2012</v>
          </cell>
          <cell r="Q71">
            <v>199.39000000000004</v>
          </cell>
          <cell r="R71">
            <v>0</v>
          </cell>
          <cell r="S71">
            <v>36.67</v>
          </cell>
          <cell r="T71">
            <v>0</v>
          </cell>
        </row>
        <row r="72">
          <cell r="B72">
            <v>2013</v>
          </cell>
          <cell r="C72">
            <v>923</v>
          </cell>
          <cell r="D72">
            <v>0</v>
          </cell>
          <cell r="E72">
            <v>20</v>
          </cell>
          <cell r="F72">
            <v>0</v>
          </cell>
          <cell r="G72">
            <v>360</v>
          </cell>
          <cell r="H72">
            <v>9.56</v>
          </cell>
          <cell r="I72">
            <v>510.13</v>
          </cell>
          <cell r="J72">
            <v>0</v>
          </cell>
          <cell r="K72">
            <v>634</v>
          </cell>
          <cell r="L72">
            <v>2456.69</v>
          </cell>
          <cell r="M72">
            <v>0</v>
          </cell>
          <cell r="P72">
            <v>2013</v>
          </cell>
          <cell r="Q72">
            <v>44.06</v>
          </cell>
          <cell r="R72">
            <v>0</v>
          </cell>
          <cell r="S72">
            <v>0</v>
          </cell>
          <cell r="T72">
            <v>0</v>
          </cell>
        </row>
        <row r="73">
          <cell r="B73">
            <v>2014</v>
          </cell>
          <cell r="C73">
            <v>1072</v>
          </cell>
          <cell r="D73">
            <v>0</v>
          </cell>
          <cell r="E73">
            <v>2092.6799999999998</v>
          </cell>
          <cell r="F73">
            <v>40.619999999999997</v>
          </cell>
          <cell r="G73">
            <v>1928.28</v>
          </cell>
          <cell r="H73">
            <v>0</v>
          </cell>
          <cell r="I73">
            <v>331</v>
          </cell>
          <cell r="J73">
            <v>50</v>
          </cell>
          <cell r="K73">
            <v>602</v>
          </cell>
          <cell r="L73">
            <v>6116.58</v>
          </cell>
          <cell r="M73">
            <v>0</v>
          </cell>
          <cell r="P73">
            <v>2014</v>
          </cell>
          <cell r="Q73">
            <v>0.12</v>
          </cell>
          <cell r="R73">
            <v>0</v>
          </cell>
          <cell r="S73">
            <v>142.38999999999999</v>
          </cell>
          <cell r="T73">
            <v>0</v>
          </cell>
        </row>
        <row r="74">
          <cell r="B74">
            <v>2015</v>
          </cell>
          <cell r="C74">
            <v>2269</v>
          </cell>
          <cell r="D74">
            <v>0</v>
          </cell>
          <cell r="E74">
            <v>24.3</v>
          </cell>
          <cell r="F74">
            <v>0</v>
          </cell>
          <cell r="G74">
            <v>207.13</v>
          </cell>
          <cell r="H74">
            <v>0</v>
          </cell>
          <cell r="I74">
            <v>417</v>
          </cell>
          <cell r="J74">
            <v>100</v>
          </cell>
          <cell r="K74">
            <v>653</v>
          </cell>
          <cell r="L74">
            <v>3670.4300000000003</v>
          </cell>
          <cell r="M74">
            <v>6021.2999999999993</v>
          </cell>
          <cell r="P74">
            <v>2015</v>
          </cell>
          <cell r="Q74">
            <v>2.4</v>
          </cell>
          <cell r="R74">
            <v>0</v>
          </cell>
          <cell r="S74">
            <v>82.810000000000016</v>
          </cell>
          <cell r="T74">
            <v>0</v>
          </cell>
        </row>
        <row r="75">
          <cell r="B75">
            <v>2016</v>
          </cell>
          <cell r="C75">
            <v>1397</v>
          </cell>
          <cell r="D75">
            <v>0</v>
          </cell>
          <cell r="E75">
            <v>27.71</v>
          </cell>
          <cell r="F75">
            <v>0</v>
          </cell>
          <cell r="G75">
            <v>1577.51</v>
          </cell>
          <cell r="H75">
            <v>0</v>
          </cell>
          <cell r="I75">
            <v>401</v>
          </cell>
          <cell r="J75">
            <v>50</v>
          </cell>
          <cell r="K75">
            <v>0</v>
          </cell>
          <cell r="L75">
            <v>3453.2200000000003</v>
          </cell>
          <cell r="M75">
            <v>1669.1800000000003</v>
          </cell>
          <cell r="P75">
            <v>2016</v>
          </cell>
          <cell r="Q75">
            <v>7.05</v>
          </cell>
          <cell r="R75">
            <v>0</v>
          </cell>
          <cell r="S75">
            <v>66.47999999999999</v>
          </cell>
          <cell r="T75">
            <v>0</v>
          </cell>
        </row>
        <row r="76">
          <cell r="B76">
            <v>2017</v>
          </cell>
          <cell r="C76">
            <v>2188.9899999999998</v>
          </cell>
          <cell r="D76">
            <v>0</v>
          </cell>
          <cell r="E76">
            <v>0</v>
          </cell>
          <cell r="F76">
            <v>0</v>
          </cell>
          <cell r="G76">
            <v>1189.49</v>
          </cell>
          <cell r="H76">
            <v>7.3</v>
          </cell>
          <cell r="I76">
            <v>0</v>
          </cell>
          <cell r="J76">
            <v>0</v>
          </cell>
          <cell r="K76">
            <v>0</v>
          </cell>
          <cell r="L76">
            <v>3385.7799999999997</v>
          </cell>
          <cell r="M76">
            <v>1774.7799999999952</v>
          </cell>
          <cell r="P76">
            <v>2017</v>
          </cell>
          <cell r="Q76">
            <v>6.67</v>
          </cell>
          <cell r="R76">
            <v>0</v>
          </cell>
          <cell r="S76">
            <v>97.660000000000011</v>
          </cell>
          <cell r="T76">
            <v>0</v>
          </cell>
        </row>
        <row r="77">
          <cell r="B77">
            <v>2018</v>
          </cell>
          <cell r="C77">
            <v>1053.4299999999998</v>
          </cell>
          <cell r="D77">
            <v>0</v>
          </cell>
          <cell r="E77">
            <v>117.68</v>
          </cell>
          <cell r="F77">
            <v>0</v>
          </cell>
          <cell r="G77">
            <v>1415.88</v>
          </cell>
          <cell r="H77">
            <v>4</v>
          </cell>
          <cell r="I77">
            <v>0</v>
          </cell>
          <cell r="J77">
            <v>0</v>
          </cell>
          <cell r="K77">
            <v>0</v>
          </cell>
          <cell r="L77">
            <v>2590.9899999999998</v>
          </cell>
          <cell r="M77">
            <v>940.86000000000058</v>
          </cell>
          <cell r="P77">
            <v>2018</v>
          </cell>
          <cell r="Q77">
            <v>5</v>
          </cell>
          <cell r="R77">
            <v>0</v>
          </cell>
          <cell r="S77">
            <v>329.73</v>
          </cell>
          <cell r="T77">
            <v>0</v>
          </cell>
        </row>
        <row r="78">
          <cell r="B78">
            <v>2019</v>
          </cell>
          <cell r="C78">
            <v>2000.22</v>
          </cell>
          <cell r="D78">
            <v>0</v>
          </cell>
          <cell r="E78">
            <v>159.88999999999999</v>
          </cell>
          <cell r="F78">
            <v>0</v>
          </cell>
          <cell r="G78">
            <v>268.72000000000003</v>
          </cell>
          <cell r="H78">
            <v>50</v>
          </cell>
          <cell r="I78">
            <v>0</v>
          </cell>
          <cell r="J78">
            <v>0</v>
          </cell>
          <cell r="K78">
            <v>0</v>
          </cell>
          <cell r="L78">
            <v>2478.83</v>
          </cell>
          <cell r="M78">
            <v>673</v>
          </cell>
          <cell r="P78">
            <v>2019</v>
          </cell>
          <cell r="Q78">
            <v>5.68</v>
          </cell>
          <cell r="R78">
            <v>0</v>
          </cell>
          <cell r="S78">
            <v>117.71000000000001</v>
          </cell>
          <cell r="T78">
            <v>0</v>
          </cell>
        </row>
        <row r="79">
          <cell r="B79">
            <v>2020</v>
          </cell>
          <cell r="C79">
            <v>1101.31</v>
          </cell>
          <cell r="D79">
            <v>0</v>
          </cell>
          <cell r="E79">
            <v>399.38</v>
          </cell>
          <cell r="F79">
            <v>0</v>
          </cell>
          <cell r="G79">
            <v>1358</v>
          </cell>
          <cell r="H79">
            <v>120.21000000000001</v>
          </cell>
          <cell r="I79">
            <v>0</v>
          </cell>
          <cell r="J79">
            <v>0</v>
          </cell>
          <cell r="K79">
            <v>575.37</v>
          </cell>
          <cell r="L79">
            <v>3554.27</v>
          </cell>
          <cell r="M79">
            <v>301.80000000000291</v>
          </cell>
          <cell r="P79">
            <v>2020</v>
          </cell>
          <cell r="Q79">
            <v>6.37</v>
          </cell>
          <cell r="R79">
            <v>0</v>
          </cell>
          <cell r="S79">
            <v>137.43</v>
          </cell>
          <cell r="T79">
            <v>16.649999999999999</v>
          </cell>
        </row>
        <row r="80">
          <cell r="B80">
            <v>2021</v>
          </cell>
          <cell r="C80">
            <v>24.79</v>
          </cell>
          <cell r="D80">
            <v>0</v>
          </cell>
          <cell r="E80">
            <v>726.85</v>
          </cell>
          <cell r="F80">
            <v>0</v>
          </cell>
          <cell r="G80">
            <v>551</v>
          </cell>
          <cell r="H80">
            <v>548.6</v>
          </cell>
          <cell r="I80">
            <v>0</v>
          </cell>
          <cell r="J80">
            <v>0</v>
          </cell>
          <cell r="K80">
            <v>1500</v>
          </cell>
          <cell r="L80">
            <v>3351.24</v>
          </cell>
          <cell r="M80">
            <v>358.54000000000087</v>
          </cell>
          <cell r="P80">
            <v>2021</v>
          </cell>
          <cell r="Q80">
            <v>10.1</v>
          </cell>
          <cell r="R80">
            <v>0</v>
          </cell>
          <cell r="S80">
            <v>98.27000000000001</v>
          </cell>
          <cell r="T80">
            <v>755.62</v>
          </cell>
        </row>
        <row r="81">
          <cell r="B81">
            <v>2022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650</v>
          </cell>
          <cell r="H81">
            <v>901.89</v>
          </cell>
          <cell r="I81">
            <v>880</v>
          </cell>
          <cell r="J81">
            <v>0</v>
          </cell>
          <cell r="K81">
            <v>2358.79</v>
          </cell>
          <cell r="L81">
            <v>4790.68</v>
          </cell>
          <cell r="M81">
            <v>170.45999999999913</v>
          </cell>
          <cell r="P81">
            <v>2022</v>
          </cell>
          <cell r="Q81">
            <v>8.26</v>
          </cell>
          <cell r="R81">
            <v>0</v>
          </cell>
          <cell r="S81">
            <v>73.240000000000009</v>
          </cell>
          <cell r="T81">
            <v>439.56</v>
          </cell>
        </row>
        <row r="82">
          <cell r="B82">
            <v>2023</v>
          </cell>
          <cell r="C82">
            <v>0</v>
          </cell>
          <cell r="D82">
            <v>0</v>
          </cell>
          <cell r="E82">
            <v>1000</v>
          </cell>
          <cell r="F82">
            <v>0</v>
          </cell>
          <cell r="G82">
            <v>671.5</v>
          </cell>
          <cell r="H82">
            <v>1213.27</v>
          </cell>
          <cell r="I82">
            <v>5476.1</v>
          </cell>
          <cell r="J82">
            <v>0</v>
          </cell>
          <cell r="K82">
            <v>1833.2699999999998</v>
          </cell>
          <cell r="L82">
            <v>10194.140000000001</v>
          </cell>
          <cell r="M82">
            <v>181.66000000000349</v>
          </cell>
          <cell r="P82">
            <v>2023</v>
          </cell>
          <cell r="Q82">
            <v>0</v>
          </cell>
          <cell r="R82">
            <v>0</v>
          </cell>
          <cell r="S82">
            <v>85.43</v>
          </cell>
          <cell r="T82">
            <v>123.57</v>
          </cell>
        </row>
        <row r="83">
          <cell r="B83">
            <v>2024</v>
          </cell>
          <cell r="C83">
            <v>0</v>
          </cell>
          <cell r="D83">
            <v>0</v>
          </cell>
          <cell r="E83">
            <v>1179.75</v>
          </cell>
          <cell r="F83">
            <v>0</v>
          </cell>
          <cell r="G83">
            <v>271.5</v>
          </cell>
          <cell r="H83">
            <v>19.53</v>
          </cell>
          <cell r="I83">
            <v>6642.1900000000005</v>
          </cell>
          <cell r="J83">
            <v>0</v>
          </cell>
          <cell r="K83">
            <v>1867.9599999999998</v>
          </cell>
          <cell r="L83">
            <v>9980.93</v>
          </cell>
          <cell r="M83">
            <v>818.33999999999651</v>
          </cell>
          <cell r="P83">
            <v>2024</v>
          </cell>
          <cell r="Q83">
            <v>0</v>
          </cell>
          <cell r="R83">
            <v>0</v>
          </cell>
          <cell r="S83">
            <v>84.67</v>
          </cell>
          <cell r="T83">
            <v>103.33999999999999</v>
          </cell>
        </row>
        <row r="84">
          <cell r="B84">
            <v>2025</v>
          </cell>
          <cell r="C84">
            <v>0</v>
          </cell>
          <cell r="D84">
            <v>0</v>
          </cell>
          <cell r="E84">
            <v>1150</v>
          </cell>
          <cell r="F84">
            <v>1349.05</v>
          </cell>
          <cell r="G84">
            <v>1046.07</v>
          </cell>
          <cell r="H84">
            <v>0</v>
          </cell>
          <cell r="I84">
            <v>2952.82</v>
          </cell>
          <cell r="J84">
            <v>0</v>
          </cell>
          <cell r="K84">
            <v>1724.1200000000001</v>
          </cell>
          <cell r="L84">
            <v>8222.0600000000013</v>
          </cell>
          <cell r="M84">
            <v>0</v>
          </cell>
          <cell r="P84">
            <v>2025</v>
          </cell>
          <cell r="Q84">
            <v>0</v>
          </cell>
          <cell r="R84">
            <v>0</v>
          </cell>
          <cell r="S84">
            <v>8.43</v>
          </cell>
          <cell r="T84">
            <v>934.73</v>
          </cell>
        </row>
        <row r="85">
          <cell r="B85">
            <v>2026</v>
          </cell>
          <cell r="C85">
            <v>0</v>
          </cell>
          <cell r="D85">
            <v>0</v>
          </cell>
          <cell r="E85">
            <v>1000</v>
          </cell>
          <cell r="F85">
            <v>0</v>
          </cell>
          <cell r="G85">
            <v>1079.93</v>
          </cell>
          <cell r="H85">
            <v>0</v>
          </cell>
          <cell r="I85">
            <v>2161.17</v>
          </cell>
          <cell r="J85">
            <v>0</v>
          </cell>
          <cell r="K85">
            <v>1735.3400000000001</v>
          </cell>
          <cell r="L85">
            <v>5976.4400000000005</v>
          </cell>
          <cell r="M85">
            <v>0</v>
          </cell>
          <cell r="P85">
            <v>2026</v>
          </cell>
          <cell r="Q85">
            <v>0</v>
          </cell>
          <cell r="R85">
            <v>0</v>
          </cell>
          <cell r="S85">
            <v>36.629999999999995</v>
          </cell>
          <cell r="T85">
            <v>2714.58</v>
          </cell>
        </row>
        <row r="86">
          <cell r="B86">
            <v>2027</v>
          </cell>
          <cell r="C86">
            <v>0</v>
          </cell>
          <cell r="D86">
            <v>0</v>
          </cell>
          <cell r="E86">
            <v>215.3</v>
          </cell>
          <cell r="F86">
            <v>0</v>
          </cell>
          <cell r="G86">
            <v>766.49</v>
          </cell>
          <cell r="H86">
            <v>0</v>
          </cell>
          <cell r="I86">
            <v>1328.77</v>
          </cell>
          <cell r="J86">
            <v>0</v>
          </cell>
          <cell r="K86">
            <v>1437.4399999999998</v>
          </cell>
          <cell r="L86">
            <v>3748</v>
          </cell>
          <cell r="M86">
            <v>0</v>
          </cell>
          <cell r="P86">
            <v>2027</v>
          </cell>
          <cell r="Q86">
            <v>0</v>
          </cell>
          <cell r="R86">
            <v>0</v>
          </cell>
          <cell r="S86">
            <v>56.53</v>
          </cell>
          <cell r="T86">
            <v>3560.87</v>
          </cell>
        </row>
        <row r="87">
          <cell r="B87">
            <v>2028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150</v>
          </cell>
          <cell r="H87">
            <v>0</v>
          </cell>
          <cell r="I87">
            <v>2259.59</v>
          </cell>
          <cell r="J87">
            <v>0</v>
          </cell>
          <cell r="K87">
            <v>583.98</v>
          </cell>
          <cell r="L87">
            <v>2993.57</v>
          </cell>
          <cell r="M87">
            <v>0</v>
          </cell>
          <cell r="P87">
            <v>2028</v>
          </cell>
          <cell r="Q87">
            <v>0</v>
          </cell>
          <cell r="R87">
            <v>0</v>
          </cell>
          <cell r="S87">
            <v>79.930000000000007</v>
          </cell>
          <cell r="T87">
            <v>4095.9100000000003</v>
          </cell>
        </row>
        <row r="88">
          <cell r="B88">
            <v>2029</v>
          </cell>
          <cell r="C88">
            <v>0</v>
          </cell>
          <cell r="D88">
            <v>0</v>
          </cell>
          <cell r="E88">
            <v>458.8</v>
          </cell>
          <cell r="F88">
            <v>0</v>
          </cell>
          <cell r="G88">
            <v>250</v>
          </cell>
          <cell r="H88">
            <v>27.42</v>
          </cell>
          <cell r="I88">
            <v>1752.1999999999998</v>
          </cell>
          <cell r="J88">
            <v>0</v>
          </cell>
          <cell r="K88">
            <v>1039.22</v>
          </cell>
          <cell r="L88">
            <v>3527.6399999999994</v>
          </cell>
          <cell r="M88">
            <v>0</v>
          </cell>
          <cell r="P88">
            <v>2029</v>
          </cell>
          <cell r="Q88">
            <v>0</v>
          </cell>
          <cell r="R88">
            <v>0</v>
          </cell>
          <cell r="S88">
            <v>46.6</v>
          </cell>
          <cell r="T88">
            <v>4551.1399999999994</v>
          </cell>
        </row>
        <row r="89">
          <cell r="B89">
            <v>2030</v>
          </cell>
          <cell r="C89">
            <v>11.66</v>
          </cell>
          <cell r="D89">
            <v>0</v>
          </cell>
          <cell r="E89">
            <v>1000</v>
          </cell>
          <cell r="F89">
            <v>549.04</v>
          </cell>
          <cell r="G89">
            <v>205.15</v>
          </cell>
          <cell r="H89">
            <v>36.01</v>
          </cell>
          <cell r="I89">
            <v>2941.37</v>
          </cell>
          <cell r="J89">
            <v>0</v>
          </cell>
          <cell r="K89">
            <v>1553.37</v>
          </cell>
          <cell r="L89">
            <v>6296.5999999999995</v>
          </cell>
          <cell r="M89">
            <v>439.63999999999942</v>
          </cell>
          <cell r="P89">
            <v>2030</v>
          </cell>
          <cell r="Q89">
            <v>0</v>
          </cell>
          <cell r="R89">
            <v>0</v>
          </cell>
          <cell r="S89">
            <v>60.72</v>
          </cell>
          <cell r="T89">
            <v>4103.63</v>
          </cell>
        </row>
        <row r="101">
          <cell r="L101">
            <v>270557.86791888962</v>
          </cell>
        </row>
        <row r="102">
          <cell r="L102">
            <v>279531.79192249919</v>
          </cell>
        </row>
        <row r="103">
          <cell r="L103">
            <v>289858.05630719999</v>
          </cell>
        </row>
        <row r="104">
          <cell r="L104">
            <v>299722.31112672959</v>
          </cell>
        </row>
        <row r="105">
          <cell r="L105">
            <v>302699.97612007201</v>
          </cell>
        </row>
        <row r="106">
          <cell r="L106">
            <v>309179.1725331936</v>
          </cell>
        </row>
        <row r="107">
          <cell r="L107">
            <v>326721.19009518711</v>
          </cell>
        </row>
        <row r="108">
          <cell r="L108">
            <v>330675.89146731846</v>
          </cell>
        </row>
        <row r="109">
          <cell r="L109">
            <v>334551.39483836165</v>
          </cell>
        </row>
        <row r="110">
          <cell r="L110">
            <v>342160.91535041278</v>
          </cell>
        </row>
        <row r="111">
          <cell r="L111">
            <v>346136.09192531044</v>
          </cell>
        </row>
        <row r="112">
          <cell r="L112">
            <v>348491.10629750398</v>
          </cell>
        </row>
        <row r="113">
          <cell r="L113">
            <v>348381.59594178235</v>
          </cell>
        </row>
        <row r="114">
          <cell r="L114">
            <v>336371.26420277276</v>
          </cell>
        </row>
        <row r="115">
          <cell r="L115">
            <v>330381.20697137277</v>
          </cell>
        </row>
        <row r="116">
          <cell r="L116">
            <v>319304.04773537273</v>
          </cell>
        </row>
        <row r="117">
          <cell r="L117">
            <v>318039.61054788966</v>
          </cell>
        </row>
        <row r="118">
          <cell r="L118">
            <v>316575.75946158241</v>
          </cell>
        </row>
        <row r="119">
          <cell r="L119">
            <v>317343.67816851358</v>
          </cell>
        </row>
        <row r="120">
          <cell r="L120">
            <v>317008.72960874886</v>
          </cell>
        </row>
        <row r="121">
          <cell r="L121">
            <v>312868.77755031839</v>
          </cell>
        </row>
        <row r="122">
          <cell r="L122">
            <v>311796.78126400325</v>
          </cell>
        </row>
        <row r="123">
          <cell r="L123">
            <v>285846.50012075529</v>
          </cell>
        </row>
        <row r="124">
          <cell r="L124">
            <v>165048.61753048317</v>
          </cell>
        </row>
        <row r="130">
          <cell r="B130">
            <v>2010</v>
          </cell>
          <cell r="C130">
            <v>7568.1178667663371</v>
          </cell>
          <cell r="D130">
            <v>233.04211283451522</v>
          </cell>
          <cell r="E130">
            <v>11825.796920000001</v>
          </cell>
          <cell r="H130">
            <v>15.590522945728729</v>
          </cell>
          <cell r="I130">
            <v>0</v>
          </cell>
          <cell r="J130">
            <v>2687.7107879999999</v>
          </cell>
          <cell r="K130">
            <v>2687.7107880000003</v>
          </cell>
          <cell r="M130">
            <v>32148.700000000004</v>
          </cell>
          <cell r="T130">
            <v>2568.5707537600165</v>
          </cell>
        </row>
        <row r="131">
          <cell r="B131">
            <v>2011</v>
          </cell>
          <cell r="C131">
            <v>7787.6002277945063</v>
          </cell>
          <cell r="D131">
            <v>339.48664591532042</v>
          </cell>
          <cell r="E131">
            <v>12834.52988</v>
          </cell>
          <cell r="H131">
            <v>96.358688066487559</v>
          </cell>
          <cell r="I131">
            <v>0</v>
          </cell>
          <cell r="J131">
            <v>2699.3567699999999</v>
          </cell>
          <cell r="K131">
            <v>2699.3567699999999</v>
          </cell>
          <cell r="M131">
            <v>33316.300000000003</v>
          </cell>
          <cell r="T131">
            <v>1906.6767837000009</v>
          </cell>
        </row>
        <row r="132">
          <cell r="B132">
            <v>2012</v>
          </cell>
          <cell r="C132">
            <v>7940.0929585391141</v>
          </cell>
          <cell r="D132">
            <v>514.48531743039348</v>
          </cell>
          <cell r="E132">
            <v>13987.786319999997</v>
          </cell>
          <cell r="H132">
            <v>293.70791426516354</v>
          </cell>
          <cell r="I132">
            <v>0</v>
          </cell>
          <cell r="J132">
            <v>2725.8737279999996</v>
          </cell>
          <cell r="K132">
            <v>2725.873728</v>
          </cell>
          <cell r="M132">
            <v>34564.300000000003</v>
          </cell>
          <cell r="T132">
            <v>3943.3576251584227</v>
          </cell>
        </row>
        <row r="133">
          <cell r="B133">
            <v>2013</v>
          </cell>
          <cell r="C133">
            <v>8063.0956868380426</v>
          </cell>
          <cell r="D133">
            <v>977.67980098824501</v>
          </cell>
          <cell r="E133">
            <v>15153.875179999999</v>
          </cell>
          <cell r="H133">
            <v>728.04559058763334</v>
          </cell>
          <cell r="I133">
            <v>0</v>
          </cell>
          <cell r="J133">
            <v>3865.6308741929065</v>
          </cell>
          <cell r="K133">
            <v>3865.6308741929065</v>
          </cell>
          <cell r="M133">
            <v>36037.600000000006</v>
          </cell>
          <cell r="T133">
            <v>9523.9023639890402</v>
          </cell>
        </row>
        <row r="134">
          <cell r="B134">
            <v>2014</v>
          </cell>
          <cell r="C134">
            <v>8202.9993008966303</v>
          </cell>
          <cell r="D134">
            <v>2006.1853415209494</v>
          </cell>
          <cell r="E134">
            <v>15715.694591999998</v>
          </cell>
          <cell r="H134">
            <v>1137.4419091135489</v>
          </cell>
          <cell r="I134">
            <v>0</v>
          </cell>
          <cell r="J134">
            <v>3682.5996511159228</v>
          </cell>
          <cell r="K134">
            <v>3682.5996511159228</v>
          </cell>
          <cell r="M134">
            <v>37238.399999999994</v>
          </cell>
          <cell r="T134">
            <v>15235.910697735309</v>
          </cell>
        </row>
        <row r="135">
          <cell r="B135">
            <v>2015</v>
          </cell>
          <cell r="C135">
            <v>8390.0606051839823</v>
          </cell>
          <cell r="D135">
            <v>2856.7793789345569</v>
          </cell>
          <cell r="E135">
            <v>16797.792032000001</v>
          </cell>
          <cell r="H135">
            <v>1617.9811922730371</v>
          </cell>
          <cell r="I135">
            <v>22.229361959764834</v>
          </cell>
          <cell r="J135">
            <v>4641.9795771551644</v>
          </cell>
          <cell r="K135">
            <v>4641.9795771551635</v>
          </cell>
          <cell r="M135">
            <v>38794.800000000003</v>
          </cell>
          <cell r="T135">
            <v>14352.427657149114</v>
          </cell>
        </row>
        <row r="136">
          <cell r="B136">
            <v>2016</v>
          </cell>
          <cell r="C136">
            <v>8471.3851044488038</v>
          </cell>
          <cell r="D136">
            <v>3657.0988114619518</v>
          </cell>
          <cell r="E136">
            <v>17737.090649999998</v>
          </cell>
          <cell r="H136">
            <v>2160.5096623131335</v>
          </cell>
          <cell r="I136">
            <v>40.102524502319532</v>
          </cell>
          <cell r="J136">
            <v>7110.9544616234534</v>
          </cell>
          <cell r="K136">
            <v>7110.9544616234525</v>
          </cell>
          <cell r="M136">
            <v>40314.899999999994</v>
          </cell>
          <cell r="T136">
            <v>14660.052992436982</v>
          </cell>
        </row>
        <row r="137">
          <cell r="B137">
            <v>2017</v>
          </cell>
          <cell r="C137">
            <v>8561.096191311517</v>
          </cell>
          <cell r="D137">
            <v>4481.70534215313</v>
          </cell>
          <cell r="E137">
            <v>18602.586169999999</v>
          </cell>
          <cell r="H137">
            <v>2760.0293249242054</v>
          </cell>
          <cell r="I137">
            <v>47.528510416860669</v>
          </cell>
          <cell r="J137">
            <v>6937.2564406551865</v>
          </cell>
          <cell r="K137">
            <v>6937.2564406551865</v>
          </cell>
          <cell r="M137">
            <v>42009.499999999993</v>
          </cell>
          <cell r="T137">
            <v>15447.062434716127</v>
          </cell>
        </row>
        <row r="138">
          <cell r="B138">
            <v>2018</v>
          </cell>
          <cell r="C138">
            <v>8632.7929160792719</v>
          </cell>
          <cell r="D138">
            <v>5115.4563366362154</v>
          </cell>
          <cell r="E138">
            <v>19726.574550000001</v>
          </cell>
          <cell r="H138">
            <v>3341.2341203795513</v>
          </cell>
          <cell r="I138">
            <v>48.415154246884292</v>
          </cell>
          <cell r="J138">
            <v>6637.2718675419464</v>
          </cell>
          <cell r="K138">
            <v>6637.2718675419464</v>
          </cell>
          <cell r="M138">
            <v>43816.599999999984</v>
          </cell>
          <cell r="T138">
            <v>13135.171835412362</v>
          </cell>
        </row>
        <row r="139">
          <cell r="B139">
            <v>2019</v>
          </cell>
          <cell r="C139">
            <v>8727.9586038881444</v>
          </cell>
          <cell r="D139">
            <v>5748.6950567837357</v>
          </cell>
          <cell r="E139">
            <v>21743.952640000003</v>
          </cell>
          <cell r="H139">
            <v>4004.927039491633</v>
          </cell>
          <cell r="I139">
            <v>52.460524027715941</v>
          </cell>
          <cell r="J139">
            <v>5555.9835581455263</v>
          </cell>
          <cell r="K139">
            <v>5555.9835581455263</v>
          </cell>
          <cell r="M139">
            <v>45747.400000000009</v>
          </cell>
          <cell r="T139">
            <v>14033.802216159424</v>
          </cell>
        </row>
        <row r="140">
          <cell r="B140">
            <v>2020</v>
          </cell>
          <cell r="C140">
            <v>8829.1149035817089</v>
          </cell>
          <cell r="D140">
            <v>6554.4185008961122</v>
          </cell>
          <cell r="E140">
            <v>23029.877690000005</v>
          </cell>
          <cell r="H140">
            <v>4637.9924722057976</v>
          </cell>
          <cell r="I140">
            <v>54.131118710552578</v>
          </cell>
          <cell r="J140">
            <v>5296.8009641317649</v>
          </cell>
          <cell r="K140">
            <v>5296.800964131764</v>
          </cell>
          <cell r="M140">
            <v>47528.3</v>
          </cell>
          <cell r="T140">
            <v>15496.1313378595</v>
          </cell>
        </row>
        <row r="141">
          <cell r="B141">
            <v>2021</v>
          </cell>
          <cell r="C141">
            <v>8973.9534219857524</v>
          </cell>
          <cell r="D141">
            <v>7207.6211576326041</v>
          </cell>
          <cell r="E141">
            <v>24549.677220000001</v>
          </cell>
          <cell r="H141">
            <v>5168.6805678014389</v>
          </cell>
          <cell r="I141">
            <v>56.292255739886265</v>
          </cell>
          <cell r="J141">
            <v>5693.2418417924373</v>
          </cell>
          <cell r="K141">
            <v>5693.2418417924364</v>
          </cell>
          <cell r="M141">
            <v>49165.9</v>
          </cell>
          <cell r="T141">
            <v>12775.686785662396</v>
          </cell>
        </row>
        <row r="142">
          <cell r="B142">
            <v>2022</v>
          </cell>
          <cell r="C142">
            <v>9200.2246627814566</v>
          </cell>
          <cell r="D142">
            <v>8169.1300999078103</v>
          </cell>
          <cell r="E142">
            <v>25323.743899999998</v>
          </cell>
          <cell r="H142">
            <v>5731.6567109812977</v>
          </cell>
          <cell r="I142">
            <v>56.968929107577509</v>
          </cell>
          <cell r="J142">
            <v>6149.9778540483649</v>
          </cell>
          <cell r="K142">
            <v>6149.9778540483658</v>
          </cell>
          <cell r="M142">
            <v>50739.3</v>
          </cell>
          <cell r="T142">
            <v>16209.366719118369</v>
          </cell>
        </row>
        <row r="143">
          <cell r="B143">
            <v>2023</v>
          </cell>
          <cell r="C143">
            <v>9631.4101951179418</v>
          </cell>
          <cell r="D143">
            <v>9910.6259747540807</v>
          </cell>
          <cell r="E143">
            <v>25371.847489999996</v>
          </cell>
          <cell r="H143">
            <v>6301.594655507517</v>
          </cell>
          <cell r="I143">
            <v>57.839985610703081</v>
          </cell>
          <cell r="J143">
            <v>6514.9834130903055</v>
          </cell>
          <cell r="K143">
            <v>6514.9834130903055</v>
          </cell>
          <cell r="M143">
            <v>52327.4</v>
          </cell>
          <cell r="T143">
            <v>23948.551498740871</v>
          </cell>
        </row>
        <row r="144">
          <cell r="B144">
            <v>2024</v>
          </cell>
          <cell r="C144">
            <v>10017.03798580629</v>
          </cell>
          <cell r="D144">
            <v>11394.531824474048</v>
          </cell>
          <cell r="E144">
            <v>25657.304400000001</v>
          </cell>
          <cell r="H144">
            <v>6931.7630128237097</v>
          </cell>
          <cell r="I144">
            <v>61.764324382679391</v>
          </cell>
          <cell r="J144">
            <v>6277.5370883438927</v>
          </cell>
          <cell r="K144">
            <v>6277.5370883438936</v>
          </cell>
          <cell r="M144">
            <v>53964.800000000003</v>
          </cell>
          <cell r="T144">
            <v>21797.255868032906</v>
          </cell>
        </row>
        <row r="145">
          <cell r="B145">
            <v>2025</v>
          </cell>
          <cell r="C145">
            <v>10037.036561345883</v>
          </cell>
          <cell r="D145">
            <v>13395.819633357693</v>
          </cell>
          <cell r="E145">
            <v>25519.564550000003</v>
          </cell>
          <cell r="H145">
            <v>7580.8964584721343</v>
          </cell>
          <cell r="I145">
            <v>61.764324382679391</v>
          </cell>
          <cell r="J145">
            <v>5954.2428767509082</v>
          </cell>
          <cell r="K145">
            <v>5954.2428767509082</v>
          </cell>
          <cell r="M145">
            <v>55878.5</v>
          </cell>
          <cell r="T145">
            <v>28192.197903547316</v>
          </cell>
        </row>
        <row r="146">
          <cell r="B146">
            <v>2026</v>
          </cell>
          <cell r="C146">
            <v>10202.578029097846</v>
          </cell>
          <cell r="D146">
            <v>15024.287664455236</v>
          </cell>
          <cell r="E146">
            <v>25717.52234</v>
          </cell>
          <cell r="H146">
            <v>8086.3070909582129</v>
          </cell>
          <cell r="I146">
            <v>61.764324382679391</v>
          </cell>
          <cell r="J146">
            <v>6198.9218102805989</v>
          </cell>
          <cell r="K146">
            <v>6198.9218102806008</v>
          </cell>
          <cell r="M146">
            <v>57801.1</v>
          </cell>
          <cell r="T146">
            <v>21484.77557908048</v>
          </cell>
        </row>
        <row r="147">
          <cell r="B147">
            <v>2027</v>
          </cell>
          <cell r="C147">
            <v>10330.292022831038</v>
          </cell>
          <cell r="D147">
            <v>16583.559717265638</v>
          </cell>
          <cell r="E147">
            <v>26268.403230000004</v>
          </cell>
          <cell r="H147">
            <v>8497.490352159768</v>
          </cell>
          <cell r="I147">
            <v>61.764324382679391</v>
          </cell>
          <cell r="J147">
            <v>6110.8732391965787</v>
          </cell>
          <cell r="K147">
            <v>6110.8732391965796</v>
          </cell>
          <cell r="M147">
            <v>59648.3</v>
          </cell>
          <cell r="T147">
            <v>19573.037714965085</v>
          </cell>
        </row>
        <row r="148">
          <cell r="B148">
            <v>2028</v>
          </cell>
          <cell r="C148">
            <v>10488.157092498424</v>
          </cell>
          <cell r="D148">
            <v>18012.017664424093</v>
          </cell>
          <cell r="E148">
            <v>26981.14746</v>
          </cell>
          <cell r="H148">
            <v>8795.5872373462298</v>
          </cell>
          <cell r="I148">
            <v>61.764324382679391</v>
          </cell>
          <cell r="J148">
            <v>5778.5934090934406</v>
          </cell>
          <cell r="K148">
            <v>5778.5934090934388</v>
          </cell>
          <cell r="M148">
            <v>61500.999999999993</v>
          </cell>
          <cell r="T148">
            <v>16970.198297881074</v>
          </cell>
        </row>
        <row r="149">
          <cell r="B149">
            <v>2029</v>
          </cell>
          <cell r="C149">
            <v>10642.4797269345</v>
          </cell>
          <cell r="D149">
            <v>19567.740370274292</v>
          </cell>
          <cell r="E149">
            <v>27609.466389999998</v>
          </cell>
          <cell r="H149">
            <v>9095.3972912377685</v>
          </cell>
          <cell r="I149">
            <v>61.764324382679391</v>
          </cell>
          <cell r="J149">
            <v>5519.7988930654728</v>
          </cell>
          <cell r="K149">
            <v>5519.7988930654737</v>
          </cell>
          <cell r="M149">
            <v>63416.6</v>
          </cell>
          <cell r="T149">
            <v>18216.925656811669</v>
          </cell>
        </row>
        <row r="150">
          <cell r="B150">
            <v>2030</v>
          </cell>
          <cell r="C150">
            <v>10531.367402292532</v>
          </cell>
          <cell r="D150">
            <v>21696.571062547337</v>
          </cell>
          <cell r="E150">
            <v>27046.696800000002</v>
          </cell>
          <cell r="H150">
            <v>9414.4521772066892</v>
          </cell>
          <cell r="I150">
            <v>63.88511774239462</v>
          </cell>
          <cell r="J150">
            <v>6033.4755806607109</v>
          </cell>
          <cell r="K150">
            <v>6033.4755806607118</v>
          </cell>
          <cell r="M150">
            <v>65054.200000000004</v>
          </cell>
          <cell r="T150">
            <v>24838.066390716165</v>
          </cell>
        </row>
      </sheetData>
      <sheetData sheetId="8">
        <row r="10">
          <cell r="A10" t="str">
            <v>Angola</v>
          </cell>
          <cell r="C10">
            <v>0</v>
          </cell>
          <cell r="D10">
            <v>11.4756</v>
          </cell>
          <cell r="E10">
            <v>2626.4231999999997</v>
          </cell>
          <cell r="F10">
            <v>0</v>
          </cell>
          <cell r="G10">
            <v>4689.7536</v>
          </cell>
          <cell r="H10">
            <v>2190</v>
          </cell>
          <cell r="I10">
            <v>6868.3655999999992</v>
          </cell>
          <cell r="J10">
            <v>0</v>
          </cell>
          <cell r="K10">
            <v>0</v>
          </cell>
          <cell r="L10">
            <v>16386.017999999996</v>
          </cell>
          <cell r="M10">
            <v>3006.0815999999995</v>
          </cell>
          <cell r="N10">
            <v>0</v>
          </cell>
          <cell r="O10">
            <v>3006.0815999999995</v>
          </cell>
          <cell r="P10">
            <v>8589.18</v>
          </cell>
          <cell r="Q10">
            <v>18228.684000000001</v>
          </cell>
          <cell r="R10">
            <v>18.571200000000001</v>
          </cell>
          <cell r="S10">
            <v>670.57799999999997</v>
          </cell>
          <cell r="T10">
            <v>0</v>
          </cell>
        </row>
        <row r="11">
          <cell r="A11" t="str">
            <v>Botswana</v>
          </cell>
          <cell r="C11">
            <v>10265.1432</v>
          </cell>
          <cell r="D11">
            <v>0</v>
          </cell>
          <cell r="E11">
            <v>0.26279999999999998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364.06560000000002</v>
          </cell>
          <cell r="L11">
            <v>10629.471600000001</v>
          </cell>
          <cell r="M11">
            <v>2944.5863999999997</v>
          </cell>
          <cell r="N11">
            <v>5909.7587999999996</v>
          </cell>
          <cell r="O11">
            <v>-2965.1723999999999</v>
          </cell>
          <cell r="P11">
            <v>4057.6319999999996</v>
          </cell>
          <cell r="Q11">
            <v>7097.3519999999999</v>
          </cell>
          <cell r="R11">
            <v>19.1844</v>
          </cell>
          <cell r="S11">
            <v>0</v>
          </cell>
          <cell r="T11">
            <v>121.5012</v>
          </cell>
        </row>
        <row r="12">
          <cell r="A12" t="str">
            <v>DRC</v>
          </cell>
          <cell r="C12">
            <v>0</v>
          </cell>
          <cell r="D12">
            <v>0</v>
          </cell>
          <cell r="E12">
            <v>1569.1787999999999</v>
          </cell>
          <cell r="F12">
            <v>0</v>
          </cell>
          <cell r="G12">
            <v>25041.073200000003</v>
          </cell>
          <cell r="H12">
            <v>2190</v>
          </cell>
          <cell r="I12">
            <v>7969.2348000000002</v>
          </cell>
          <cell r="J12">
            <v>0</v>
          </cell>
          <cell r="K12">
            <v>0</v>
          </cell>
          <cell r="L12">
            <v>36769.486800000006</v>
          </cell>
          <cell r="M12">
            <v>1535.0147999999999</v>
          </cell>
          <cell r="N12">
            <v>495.37799999999999</v>
          </cell>
          <cell r="O12">
            <v>1039.6368</v>
          </cell>
          <cell r="P12">
            <v>25999.68</v>
          </cell>
          <cell r="Q12">
            <v>36129.743999999999</v>
          </cell>
          <cell r="R12">
            <v>14.1912</v>
          </cell>
          <cell r="S12">
            <v>1265.2067999999999</v>
          </cell>
          <cell r="T12">
            <v>0</v>
          </cell>
        </row>
        <row r="13">
          <cell r="A13" t="str">
            <v>Lesotho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603.65159999999992</v>
          </cell>
          <cell r="H13">
            <v>0</v>
          </cell>
          <cell r="I13">
            <v>0</v>
          </cell>
          <cell r="J13">
            <v>0</v>
          </cell>
          <cell r="K13">
            <v>59.305199999999992</v>
          </cell>
          <cell r="L13">
            <v>662.95679999999993</v>
          </cell>
          <cell r="M13">
            <v>712.10040000000004</v>
          </cell>
          <cell r="N13">
            <v>126.4944</v>
          </cell>
          <cell r="O13">
            <v>585.60599999999999</v>
          </cell>
          <cell r="P13">
            <v>246.15600000000001</v>
          </cell>
          <cell r="Q13">
            <v>1153.6920000000002</v>
          </cell>
          <cell r="R13">
            <v>2.6279999999999997</v>
          </cell>
          <cell r="S13">
            <v>43.449599999999997</v>
          </cell>
          <cell r="T13">
            <v>0</v>
          </cell>
        </row>
        <row r="14">
          <cell r="A14" t="str">
            <v>Malawi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2878.098</v>
          </cell>
          <cell r="H14">
            <v>876</v>
          </cell>
          <cell r="I14">
            <v>0</v>
          </cell>
          <cell r="J14">
            <v>0</v>
          </cell>
          <cell r="K14">
            <v>166.7028</v>
          </cell>
          <cell r="L14">
            <v>3920.8008</v>
          </cell>
          <cell r="M14">
            <v>0</v>
          </cell>
          <cell r="N14">
            <v>410.49359999999996</v>
          </cell>
          <cell r="O14">
            <v>-410.49359999999996</v>
          </cell>
          <cell r="P14">
            <v>1207.1280000000002</v>
          </cell>
          <cell r="Q14">
            <v>3269.2320000000004</v>
          </cell>
          <cell r="R14">
            <v>0</v>
          </cell>
          <cell r="S14">
            <v>118.8732</v>
          </cell>
          <cell r="T14">
            <v>0</v>
          </cell>
        </row>
        <row r="15">
          <cell r="A15" t="str">
            <v>Mozambique</v>
          </cell>
          <cell r="C15">
            <v>6229.3235999999988</v>
          </cell>
          <cell r="D15">
            <v>0</v>
          </cell>
          <cell r="E15">
            <v>540.31679999999994</v>
          </cell>
          <cell r="F15">
            <v>0</v>
          </cell>
          <cell r="G15">
            <v>20637.946799999998</v>
          </cell>
          <cell r="H15">
            <v>4380</v>
          </cell>
          <cell r="I15">
            <v>0</v>
          </cell>
          <cell r="J15">
            <v>0</v>
          </cell>
          <cell r="K15">
            <v>402.084</v>
          </cell>
          <cell r="L15">
            <v>32189.671199999993</v>
          </cell>
          <cell r="M15">
            <v>847.53</v>
          </cell>
          <cell r="N15">
            <v>24572.851199999997</v>
          </cell>
          <cell r="O15">
            <v>-23725.321199999998</v>
          </cell>
          <cell r="P15">
            <v>4888.08</v>
          </cell>
          <cell r="Q15">
            <v>7927.8</v>
          </cell>
          <cell r="R15">
            <v>0</v>
          </cell>
          <cell r="S15">
            <v>285.66359999999997</v>
          </cell>
          <cell r="T15">
            <v>0</v>
          </cell>
        </row>
        <row r="16">
          <cell r="A16" t="str">
            <v>Namibia</v>
          </cell>
          <cell r="C16">
            <v>3236.7323999999999</v>
          </cell>
          <cell r="D16">
            <v>0</v>
          </cell>
          <cell r="E16">
            <v>6388.9307999999992</v>
          </cell>
          <cell r="F16">
            <v>0</v>
          </cell>
          <cell r="G16">
            <v>2403.6563999999998</v>
          </cell>
          <cell r="H16">
            <v>0</v>
          </cell>
          <cell r="I16">
            <v>0</v>
          </cell>
          <cell r="J16">
            <v>0</v>
          </cell>
          <cell r="K16">
            <v>307.12560000000002</v>
          </cell>
          <cell r="L16">
            <v>12336.445199999998</v>
          </cell>
          <cell r="M16">
            <v>147.9564</v>
          </cell>
          <cell r="N16">
            <v>6018.9084000000003</v>
          </cell>
          <cell r="O16">
            <v>-5870.9520000000002</v>
          </cell>
          <cell r="P16">
            <v>3482.9760000000001</v>
          </cell>
          <cell r="Q16">
            <v>6092.58</v>
          </cell>
          <cell r="R16">
            <v>0</v>
          </cell>
          <cell r="S16">
            <v>203.31960000000001</v>
          </cell>
          <cell r="T16">
            <v>0</v>
          </cell>
        </row>
        <row r="17">
          <cell r="A17" t="str">
            <v>South Africa</v>
          </cell>
          <cell r="C17">
            <v>282779.54519999999</v>
          </cell>
          <cell r="D17">
            <v>0</v>
          </cell>
          <cell r="E17">
            <v>596.90639999999996</v>
          </cell>
          <cell r="F17">
            <v>26917.0272</v>
          </cell>
          <cell r="G17">
            <v>1216.9391999999998</v>
          </cell>
          <cell r="H17">
            <v>788.4</v>
          </cell>
          <cell r="I17">
            <v>34008.072</v>
          </cell>
          <cell r="J17">
            <v>1120.5791999999999</v>
          </cell>
          <cell r="K17">
            <v>42549.597600000001</v>
          </cell>
          <cell r="L17">
            <v>389977.06679999997</v>
          </cell>
          <cell r="M17">
            <v>24374.349600000001</v>
          </cell>
          <cell r="N17">
            <v>3858.2543999999998</v>
          </cell>
          <cell r="O17">
            <v>20516.095200000003</v>
          </cell>
          <cell r="P17">
            <v>237074.508</v>
          </cell>
          <cell r="Q17">
            <v>414716.79599999997</v>
          </cell>
          <cell r="R17">
            <v>0</v>
          </cell>
          <cell r="S17">
            <v>876</v>
          </cell>
          <cell r="T17">
            <v>40030.922399999996</v>
          </cell>
        </row>
        <row r="18">
          <cell r="A18" t="str">
            <v>Swaziland</v>
          </cell>
          <cell r="C18">
            <v>234.85559999999998</v>
          </cell>
          <cell r="D18">
            <v>0</v>
          </cell>
          <cell r="E18">
            <v>8.7599999999999997E-2</v>
          </cell>
          <cell r="F18">
            <v>0</v>
          </cell>
          <cell r="G18">
            <v>134.1156</v>
          </cell>
          <cell r="H18">
            <v>876</v>
          </cell>
          <cell r="I18">
            <v>0</v>
          </cell>
          <cell r="J18">
            <v>0</v>
          </cell>
          <cell r="K18">
            <v>82.256399999999999</v>
          </cell>
          <cell r="L18">
            <v>1327.3152</v>
          </cell>
          <cell r="M18">
            <v>6612.3108000000002</v>
          </cell>
          <cell r="N18">
            <v>6150.1331999999993</v>
          </cell>
          <cell r="O18">
            <v>462.17760000000089</v>
          </cell>
          <cell r="P18">
            <v>734.08799999999997</v>
          </cell>
          <cell r="Q18">
            <v>1746.7439999999997</v>
          </cell>
          <cell r="R18">
            <v>6.3071999999999999</v>
          </cell>
          <cell r="S18">
            <v>70.693200000000004</v>
          </cell>
          <cell r="T18">
            <v>54.75</v>
          </cell>
        </row>
        <row r="19">
          <cell r="A19" t="str">
            <v>Tanzania</v>
          </cell>
          <cell r="C19">
            <v>110.9016</v>
          </cell>
          <cell r="D19">
            <v>0</v>
          </cell>
          <cell r="E19">
            <v>1174.8912</v>
          </cell>
          <cell r="F19">
            <v>0</v>
          </cell>
          <cell r="G19">
            <v>5939.3675999999996</v>
          </cell>
          <cell r="H19">
            <v>4380</v>
          </cell>
          <cell r="I19">
            <v>6193.32</v>
          </cell>
          <cell r="J19">
            <v>0</v>
          </cell>
          <cell r="K19">
            <v>962.8116</v>
          </cell>
          <cell r="L19">
            <v>18761.292000000001</v>
          </cell>
          <cell r="M19">
            <v>1508.8224</v>
          </cell>
          <cell r="N19">
            <v>0</v>
          </cell>
          <cell r="O19">
            <v>1508.8224</v>
          </cell>
          <cell r="P19">
            <v>7640.4720000000007</v>
          </cell>
          <cell r="Q19">
            <v>20694.624</v>
          </cell>
          <cell r="R19">
            <v>0</v>
          </cell>
          <cell r="S19">
            <v>750.20640000000003</v>
          </cell>
          <cell r="T19">
            <v>1708.0247999999999</v>
          </cell>
        </row>
        <row r="20">
          <cell r="A20" t="str">
            <v>Zambia</v>
          </cell>
          <cell r="C20">
            <v>0</v>
          </cell>
          <cell r="D20">
            <v>0</v>
          </cell>
          <cell r="E20">
            <v>0.61320000000000008</v>
          </cell>
          <cell r="F20">
            <v>0</v>
          </cell>
          <cell r="G20">
            <v>23926.450800000002</v>
          </cell>
          <cell r="H20">
            <v>0</v>
          </cell>
          <cell r="I20">
            <v>5524.4063999999998</v>
          </cell>
          <cell r="J20">
            <v>0</v>
          </cell>
          <cell r="K20">
            <v>1633.2143999999998</v>
          </cell>
          <cell r="L20">
            <v>31084.684800000003</v>
          </cell>
          <cell r="M20">
            <v>9098.0484000000015</v>
          </cell>
          <cell r="N20">
            <v>5799.7332000000006</v>
          </cell>
          <cell r="O20">
            <v>3298.3152000000009</v>
          </cell>
          <cell r="P20">
            <v>21722.171999999999</v>
          </cell>
          <cell r="Q20">
            <v>32497.848000000002</v>
          </cell>
          <cell r="R20">
            <v>8.4971999999999994</v>
          </cell>
          <cell r="S20">
            <v>1142.3915999999999</v>
          </cell>
          <cell r="T20">
            <v>0</v>
          </cell>
        </row>
        <row r="21">
          <cell r="A21" t="str">
            <v>Zimbabwe</v>
          </cell>
          <cell r="C21">
            <v>13036.4568</v>
          </cell>
          <cell r="D21">
            <v>0</v>
          </cell>
          <cell r="E21">
            <v>2.8031999999999999</v>
          </cell>
          <cell r="F21">
            <v>0</v>
          </cell>
          <cell r="G21">
            <v>4849.097999999999</v>
          </cell>
          <cell r="H21">
            <v>277.77960000000002</v>
          </cell>
          <cell r="I21">
            <v>888.96479999999997</v>
          </cell>
          <cell r="J21">
            <v>0</v>
          </cell>
          <cell r="K21">
            <v>988.21559999999999</v>
          </cell>
          <cell r="L21">
            <v>20043.318000000003</v>
          </cell>
          <cell r="M21">
            <v>14145.7356</v>
          </cell>
          <cell r="N21">
            <v>13307.578800000001</v>
          </cell>
          <cell r="O21">
            <v>838.15679999999884</v>
          </cell>
          <cell r="P21">
            <v>11615.76</v>
          </cell>
          <cell r="Q21">
            <v>20319.696</v>
          </cell>
          <cell r="R21">
            <v>10.95</v>
          </cell>
          <cell r="S21">
            <v>756.77639999999997</v>
          </cell>
          <cell r="T21">
            <v>495.64079999999996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900</v>
          </cell>
        </row>
        <row r="367">
          <cell r="J367">
            <v>1800</v>
          </cell>
        </row>
        <row r="368">
          <cell r="J368">
            <v>2500</v>
          </cell>
        </row>
        <row r="369">
          <cell r="J369">
            <v>2500</v>
          </cell>
        </row>
        <row r="370">
          <cell r="J370">
            <v>2500</v>
          </cell>
        </row>
        <row r="371">
          <cell r="J371">
            <v>2500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 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1">
          <cell r="L101">
            <v>270559.74411888962</v>
          </cell>
        </row>
        <row r="102">
          <cell r="L102">
            <v>279570.74519753281</v>
          </cell>
        </row>
        <row r="103">
          <cell r="L103">
            <v>289989.29428611364</v>
          </cell>
        </row>
        <row r="104">
          <cell r="L104">
            <v>300070.08123776154</v>
          </cell>
        </row>
        <row r="105">
          <cell r="L105">
            <v>302907.57407152315</v>
          </cell>
        </row>
        <row r="106">
          <cell r="L106">
            <v>310071.41356583993</v>
          </cell>
        </row>
        <row r="107">
          <cell r="L107">
            <v>328053.00000347517</v>
          </cell>
        </row>
        <row r="108">
          <cell r="L108">
            <v>330936.91134409438</v>
          </cell>
        </row>
        <row r="109">
          <cell r="L109">
            <v>333381.19322448003</v>
          </cell>
        </row>
        <row r="110">
          <cell r="L110">
            <v>337929.54554500809</v>
          </cell>
        </row>
        <row r="111">
          <cell r="L111">
            <v>343842.35237136483</v>
          </cell>
        </row>
        <row r="112">
          <cell r="L112">
            <v>352087.46127748326</v>
          </cell>
        </row>
        <row r="113">
          <cell r="L113">
            <v>360412.66729697288</v>
          </cell>
        </row>
        <row r="114">
          <cell r="L114">
            <v>368110.88535608165</v>
          </cell>
        </row>
        <row r="115">
          <cell r="L115">
            <v>371589.85623852973</v>
          </cell>
        </row>
        <row r="116">
          <cell r="L116">
            <v>368551.60231212963</v>
          </cell>
        </row>
        <row r="117">
          <cell r="L117">
            <v>368550.76979957282</v>
          </cell>
        </row>
        <row r="118">
          <cell r="L118">
            <v>369814.04093595356</v>
          </cell>
        </row>
        <row r="119">
          <cell r="L119">
            <v>370392.18629013118</v>
          </cell>
        </row>
        <row r="120">
          <cell r="L120">
            <v>371039.50898823357</v>
          </cell>
        </row>
        <row r="121">
          <cell r="L121">
            <v>371624.58807071036</v>
          </cell>
        </row>
        <row r="122">
          <cell r="L122">
            <v>367380.15732491517</v>
          </cell>
        </row>
        <row r="123">
          <cell r="L123">
            <v>393136.53312347038</v>
          </cell>
        </row>
        <row r="124">
          <cell r="L124">
            <v>457187.52400013281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_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2010</v>
          </cell>
          <cell r="C10">
            <v>263463.83280000003</v>
          </cell>
          <cell r="D10">
            <v>2425.1184000000003</v>
          </cell>
          <cell r="E10">
            <v>4325.0748000000003</v>
          </cell>
          <cell r="F10">
            <v>12783.818399999998</v>
          </cell>
          <cell r="G10">
            <v>36887.921999999999</v>
          </cell>
          <cell r="H10">
            <v>1584.684</v>
          </cell>
          <cell r="I10">
            <v>0</v>
          </cell>
          <cell r="J10">
            <v>0</v>
          </cell>
          <cell r="K10">
            <v>0</v>
          </cell>
          <cell r="L10">
            <v>321470.45040000003</v>
          </cell>
          <cell r="M10">
            <v>37801.502399999998</v>
          </cell>
          <cell r="N10">
            <v>38395.868399999992</v>
          </cell>
          <cell r="O10">
            <v>-594.36599999999453</v>
          </cell>
          <cell r="P10">
            <v>281622.61200000002</v>
          </cell>
          <cell r="Q10">
            <v>544.95960000000002</v>
          </cell>
          <cell r="R10">
            <v>0</v>
          </cell>
          <cell r="S10">
            <v>0</v>
          </cell>
          <cell r="T10">
            <v>0</v>
          </cell>
        </row>
        <row r="11">
          <cell r="B11">
            <v>2011</v>
          </cell>
          <cell r="C11">
            <v>270253.00799999997</v>
          </cell>
          <cell r="D11">
            <v>2451.2231999999995</v>
          </cell>
          <cell r="E11">
            <v>4661.3711999999996</v>
          </cell>
          <cell r="F11">
            <v>12783.818399999998</v>
          </cell>
          <cell r="G11">
            <v>39333.013199999987</v>
          </cell>
          <cell r="H11">
            <v>2149.7040000000002</v>
          </cell>
          <cell r="I11">
            <v>0</v>
          </cell>
          <cell r="J11">
            <v>0</v>
          </cell>
          <cell r="K11">
            <v>0</v>
          </cell>
          <cell r="L11">
            <v>331632.13799999998</v>
          </cell>
          <cell r="M11">
            <v>35417.030399999996</v>
          </cell>
          <cell r="N11">
            <v>35994.577199999992</v>
          </cell>
          <cell r="O11">
            <v>-577.54679999999644</v>
          </cell>
          <cell r="P11">
            <v>291850.788</v>
          </cell>
          <cell r="Q11">
            <v>1040.9508000000001</v>
          </cell>
          <cell r="R11">
            <v>0</v>
          </cell>
          <cell r="S11">
            <v>0</v>
          </cell>
          <cell r="T11">
            <v>0</v>
          </cell>
        </row>
        <row r="12">
          <cell r="B12">
            <v>2012</v>
          </cell>
          <cell r="C12">
            <v>278968.59479999996</v>
          </cell>
          <cell r="D12">
            <v>2404.62</v>
          </cell>
          <cell r="E12">
            <v>5239.1808000000001</v>
          </cell>
          <cell r="F12">
            <v>12783.818399999998</v>
          </cell>
          <cell r="G12">
            <v>40774.4712</v>
          </cell>
          <cell r="H12">
            <v>2505.8856000000001</v>
          </cell>
          <cell r="I12">
            <v>0</v>
          </cell>
          <cell r="J12">
            <v>0</v>
          </cell>
          <cell r="K12">
            <v>0</v>
          </cell>
          <cell r="L12">
            <v>342676.57079999993</v>
          </cell>
          <cell r="M12">
            <v>33496.925999999999</v>
          </cell>
          <cell r="N12">
            <v>34041.009599999998</v>
          </cell>
          <cell r="O12">
            <v>-544.08359999999811</v>
          </cell>
          <cell r="P12">
            <v>302783.26800000004</v>
          </cell>
          <cell r="Q12">
            <v>1161.9263999999998</v>
          </cell>
          <cell r="R12">
            <v>0</v>
          </cell>
          <cell r="S12">
            <v>158.20559999999998</v>
          </cell>
          <cell r="T12">
            <v>0</v>
          </cell>
        </row>
        <row r="13">
          <cell r="B13">
            <v>2013</v>
          </cell>
          <cell r="C13">
            <v>287834.766</v>
          </cell>
          <cell r="D13">
            <v>2447.0183999999999</v>
          </cell>
          <cell r="E13">
            <v>5993.5920000000006</v>
          </cell>
          <cell r="F13">
            <v>12783.818399999998</v>
          </cell>
          <cell r="G13">
            <v>41908.803599999985</v>
          </cell>
          <cell r="H13">
            <v>2546.7072000000003</v>
          </cell>
          <cell r="I13">
            <v>976.30199999999991</v>
          </cell>
          <cell r="J13">
            <v>0</v>
          </cell>
          <cell r="K13">
            <v>1666.1519999999998</v>
          </cell>
          <cell r="L13">
            <v>356157.15960000001</v>
          </cell>
          <cell r="M13">
            <v>35179.546800000004</v>
          </cell>
          <cell r="N13">
            <v>35760.6852</v>
          </cell>
          <cell r="O13">
            <v>-581.13839999999618</v>
          </cell>
          <cell r="P13">
            <v>315689.37599999999</v>
          </cell>
          <cell r="Q13">
            <v>1298.4948000000002</v>
          </cell>
          <cell r="R13">
            <v>0</v>
          </cell>
          <cell r="S13">
            <v>162.93600000000001</v>
          </cell>
          <cell r="T13">
            <v>0</v>
          </cell>
        </row>
        <row r="14">
          <cell r="B14">
            <v>2014</v>
          </cell>
          <cell r="C14">
            <v>294520.04759999993</v>
          </cell>
          <cell r="D14">
            <v>0</v>
          </cell>
          <cell r="E14">
            <v>8214.9528000000009</v>
          </cell>
          <cell r="F14">
            <v>12783.818399999998</v>
          </cell>
          <cell r="G14">
            <v>43790.626799999991</v>
          </cell>
          <cell r="H14">
            <v>2546.7072000000003</v>
          </cell>
          <cell r="I14">
            <v>1701.3671999999999</v>
          </cell>
          <cell r="J14">
            <v>280.14479999999998</v>
          </cell>
          <cell r="K14">
            <v>3174.0984000000003</v>
          </cell>
          <cell r="L14">
            <v>367011.76319999993</v>
          </cell>
          <cell r="M14">
            <v>34116.9588</v>
          </cell>
          <cell r="N14">
            <v>34686.972000000002</v>
          </cell>
          <cell r="O14">
            <v>-570.01320000000123</v>
          </cell>
          <cell r="P14">
            <v>326208.38399999996</v>
          </cell>
          <cell r="Q14">
            <v>591.65039999999999</v>
          </cell>
          <cell r="R14">
            <v>0</v>
          </cell>
          <cell r="S14">
            <v>741.00839999999994</v>
          </cell>
          <cell r="T14">
            <v>0</v>
          </cell>
        </row>
        <row r="15">
          <cell r="B15">
            <v>2015</v>
          </cell>
          <cell r="C15">
            <v>303302.38559999998</v>
          </cell>
          <cell r="D15">
            <v>0</v>
          </cell>
          <cell r="E15">
            <v>9339.2111999999979</v>
          </cell>
          <cell r="F15">
            <v>12783.818399999998</v>
          </cell>
          <cell r="G15">
            <v>44673.80999999999</v>
          </cell>
          <cell r="H15">
            <v>2546.7072000000003</v>
          </cell>
          <cell r="I15">
            <v>2614.86</v>
          </cell>
          <cell r="J15">
            <v>840.43439999999998</v>
          </cell>
          <cell r="K15">
            <v>4890.9708000000001</v>
          </cell>
          <cell r="L15">
            <v>380992.19760000001</v>
          </cell>
          <cell r="M15">
            <v>40774.296000000002</v>
          </cell>
          <cell r="N15">
            <v>41377.159200000002</v>
          </cell>
          <cell r="O15">
            <v>-602.86319999999978</v>
          </cell>
          <cell r="P15">
            <v>339842.44800000003</v>
          </cell>
          <cell r="Q15">
            <v>614.51400000000001</v>
          </cell>
          <cell r="R15">
            <v>0</v>
          </cell>
          <cell r="S15">
            <v>986.90160000000003</v>
          </cell>
          <cell r="T15">
            <v>0</v>
          </cell>
        </row>
        <row r="16">
          <cell r="B16">
            <v>2016</v>
          </cell>
          <cell r="C16">
            <v>323276.9376</v>
          </cell>
          <cell r="D16">
            <v>0</v>
          </cell>
          <cell r="E16">
            <v>2119.2192</v>
          </cell>
          <cell r="F16">
            <v>12783.818399999998</v>
          </cell>
          <cell r="G16">
            <v>49081.754399999998</v>
          </cell>
          <cell r="H16">
            <v>2554.6787999999997</v>
          </cell>
          <cell r="I16">
            <v>3493.2251999999999</v>
          </cell>
          <cell r="J16">
            <v>1120.5791999999999</v>
          </cell>
          <cell r="K16">
            <v>4892.2848000000004</v>
          </cell>
          <cell r="L16">
            <v>399322.49759999994</v>
          </cell>
          <cell r="M16">
            <v>67950.619200000001</v>
          </cell>
          <cell r="N16">
            <v>69147.848400000003</v>
          </cell>
          <cell r="O16">
            <v>-1197.2292000000016</v>
          </cell>
          <cell r="P16">
            <v>353158.52399999992</v>
          </cell>
          <cell r="Q16">
            <v>575.61959999999988</v>
          </cell>
          <cell r="R16">
            <v>0</v>
          </cell>
          <cell r="S16">
            <v>1292.7132000000001</v>
          </cell>
          <cell r="T16">
            <v>0</v>
          </cell>
        </row>
        <row r="17">
          <cell r="B17">
            <v>2017</v>
          </cell>
          <cell r="C17">
            <v>329663.85359999997</v>
          </cell>
          <cell r="D17">
            <v>0</v>
          </cell>
          <cell r="E17">
            <v>2115.4524000000001</v>
          </cell>
          <cell r="F17">
            <v>12783.818399999998</v>
          </cell>
          <cell r="G17">
            <v>54665.203200000004</v>
          </cell>
          <cell r="H17">
            <v>3116.1071999999995</v>
          </cell>
          <cell r="I17">
            <v>3493.2251999999999</v>
          </cell>
          <cell r="J17">
            <v>1120.5791999999999</v>
          </cell>
          <cell r="K17">
            <v>4893.6864000000005</v>
          </cell>
          <cell r="L17">
            <v>411851.92559999996</v>
          </cell>
          <cell r="M17">
            <v>73368.504000000001</v>
          </cell>
          <cell r="N17">
            <v>74659.55279999999</v>
          </cell>
          <cell r="O17">
            <v>-1291.0487999999896</v>
          </cell>
          <cell r="P17">
            <v>368003.21999999991</v>
          </cell>
          <cell r="Q17">
            <v>577.45920000000001</v>
          </cell>
          <cell r="R17">
            <v>0</v>
          </cell>
          <cell r="S17">
            <v>1559.7180000000001</v>
          </cell>
          <cell r="T17">
            <v>0</v>
          </cell>
        </row>
        <row r="18">
          <cell r="B18">
            <v>2018</v>
          </cell>
          <cell r="C18">
            <v>333512.38439999992</v>
          </cell>
          <cell r="D18">
            <v>0</v>
          </cell>
          <cell r="E18">
            <v>2196.6576</v>
          </cell>
          <cell r="F18">
            <v>12783.818399999998</v>
          </cell>
          <cell r="G18">
            <v>64976.862000000008</v>
          </cell>
          <cell r="H18">
            <v>3116.1071999999995</v>
          </cell>
          <cell r="I18">
            <v>3493.2251999999999</v>
          </cell>
          <cell r="J18">
            <v>1120.5791999999999</v>
          </cell>
          <cell r="K18">
            <v>4895.0004000000008</v>
          </cell>
          <cell r="L18">
            <v>426094.63439999992</v>
          </cell>
          <cell r="M18">
            <v>65784.534</v>
          </cell>
          <cell r="N18">
            <v>66832.054799999998</v>
          </cell>
          <cell r="O18">
            <v>-1047.5207999999984</v>
          </cell>
          <cell r="P18">
            <v>383833.41599999985</v>
          </cell>
          <cell r="Q18">
            <v>579.29879999999991</v>
          </cell>
          <cell r="R18">
            <v>0</v>
          </cell>
          <cell r="S18">
            <v>2615.6484</v>
          </cell>
          <cell r="T18">
            <v>0</v>
          </cell>
        </row>
        <row r="19">
          <cell r="B19">
            <v>2019</v>
          </cell>
          <cell r="C19">
            <v>340182.68640000001</v>
          </cell>
          <cell r="D19">
            <v>0</v>
          </cell>
          <cell r="E19">
            <v>3828.558</v>
          </cell>
          <cell r="F19">
            <v>12783.818399999998</v>
          </cell>
          <cell r="G19">
            <v>73586.890800000008</v>
          </cell>
          <cell r="H19">
            <v>3116.1071999999995</v>
          </cell>
          <cell r="I19">
            <v>3493.2251999999999</v>
          </cell>
          <cell r="J19">
            <v>1120.5791999999999</v>
          </cell>
          <cell r="K19">
            <v>4896.402</v>
          </cell>
          <cell r="L19">
            <v>443008.2672</v>
          </cell>
          <cell r="M19">
            <v>57865.056000000004</v>
          </cell>
          <cell r="N19">
            <v>58880.515199999994</v>
          </cell>
          <cell r="O19">
            <v>-1015.4591999999902</v>
          </cell>
          <cell r="P19">
            <v>400747.22400000005</v>
          </cell>
          <cell r="Q19">
            <v>581.22599999999989</v>
          </cell>
          <cell r="R19">
            <v>0</v>
          </cell>
          <cell r="S19">
            <v>3318.288</v>
          </cell>
          <cell r="T19">
            <v>0</v>
          </cell>
        </row>
        <row r="20">
          <cell r="B20">
            <v>2020</v>
          </cell>
          <cell r="C20">
            <v>345308.42519999994</v>
          </cell>
          <cell r="D20">
            <v>0</v>
          </cell>
          <cell r="E20">
            <v>9909.0491999999977</v>
          </cell>
          <cell r="F20">
            <v>12783.818399999998</v>
          </cell>
          <cell r="G20">
            <v>78174.853199999998</v>
          </cell>
          <cell r="H20">
            <v>3116.1071999999995</v>
          </cell>
          <cell r="I20">
            <v>3493.2251999999999</v>
          </cell>
          <cell r="J20">
            <v>1120.5791999999999</v>
          </cell>
          <cell r="K20">
            <v>4897.8912</v>
          </cell>
          <cell r="L20">
            <v>458803.94879999995</v>
          </cell>
          <cell r="M20">
            <v>61727.865599999997</v>
          </cell>
          <cell r="N20">
            <v>62828.91</v>
          </cell>
          <cell r="O20">
            <v>-1101.0444000000061</v>
          </cell>
          <cell r="P20">
            <v>416347.908</v>
          </cell>
          <cell r="Q20">
            <v>571.8528</v>
          </cell>
          <cell r="R20">
            <v>0</v>
          </cell>
          <cell r="S20">
            <v>3773.0196000000001</v>
          </cell>
          <cell r="T20">
            <v>0</v>
          </cell>
        </row>
        <row r="21">
          <cell r="B21">
            <v>2021</v>
          </cell>
          <cell r="C21">
            <v>353262.06719999993</v>
          </cell>
          <cell r="D21">
            <v>0</v>
          </cell>
          <cell r="E21">
            <v>11959.327199999998</v>
          </cell>
          <cell r="F21">
            <v>12783.818399999998</v>
          </cell>
          <cell r="G21">
            <v>83988.952800000014</v>
          </cell>
          <cell r="H21">
            <v>3116.1071999999995</v>
          </cell>
          <cell r="I21">
            <v>3493.2251999999999</v>
          </cell>
          <cell r="J21">
            <v>1120.5791999999999</v>
          </cell>
          <cell r="K21">
            <v>4899.7308000000003</v>
          </cell>
          <cell r="L21">
            <v>474623.80799999996</v>
          </cell>
          <cell r="M21">
            <v>75133.468799999988</v>
          </cell>
          <cell r="N21">
            <v>76489.166399999987</v>
          </cell>
          <cell r="O21">
            <v>-1355.6975999999995</v>
          </cell>
          <cell r="P21">
            <v>430693.28399999999</v>
          </cell>
          <cell r="Q21">
            <v>460.6884</v>
          </cell>
          <cell r="R21">
            <v>0</v>
          </cell>
          <cell r="S21">
            <v>3980.5440000000003</v>
          </cell>
          <cell r="T21">
            <v>0</v>
          </cell>
        </row>
        <row r="22">
          <cell r="B22">
            <v>2022</v>
          </cell>
          <cell r="C22">
            <v>360844.72319999995</v>
          </cell>
          <cell r="D22">
            <v>0</v>
          </cell>
          <cell r="E22">
            <v>11959.327199999998</v>
          </cell>
          <cell r="F22">
            <v>12783.818399999998</v>
          </cell>
          <cell r="G22">
            <v>89707.743600000016</v>
          </cell>
          <cell r="H22">
            <v>3116.1071999999995</v>
          </cell>
          <cell r="I22">
            <v>3493.2251999999999</v>
          </cell>
          <cell r="J22">
            <v>1120.5791999999999</v>
          </cell>
          <cell r="K22">
            <v>7056.0923999999995</v>
          </cell>
          <cell r="L22">
            <v>490081.6164</v>
          </cell>
          <cell r="M22">
            <v>89361.022800000006</v>
          </cell>
          <cell r="N22">
            <v>91278.937199999986</v>
          </cell>
          <cell r="O22">
            <v>-1917.9143999999797</v>
          </cell>
          <cell r="P22">
            <v>444476.26800000004</v>
          </cell>
          <cell r="Q22">
            <v>349.61160000000001</v>
          </cell>
          <cell r="R22">
            <v>0</v>
          </cell>
          <cell r="S22">
            <v>4189.9956000000002</v>
          </cell>
          <cell r="T22">
            <v>11.5632</v>
          </cell>
        </row>
        <row r="23">
          <cell r="B23">
            <v>2023</v>
          </cell>
          <cell r="C23">
            <v>363995.87039999996</v>
          </cell>
          <cell r="D23">
            <v>0</v>
          </cell>
          <cell r="E23">
            <v>11959.327199999998</v>
          </cell>
          <cell r="F23">
            <v>12783.818399999998</v>
          </cell>
          <cell r="G23">
            <v>95158.566000000021</v>
          </cell>
          <cell r="H23">
            <v>4132.7928000000002</v>
          </cell>
          <cell r="I23">
            <v>3493.2251999999999</v>
          </cell>
          <cell r="J23">
            <v>1120.5791999999999</v>
          </cell>
          <cell r="K23">
            <v>10999.8444</v>
          </cell>
          <cell r="L23">
            <v>503644.0235999999</v>
          </cell>
          <cell r="M23">
            <v>99450.002399999983</v>
          </cell>
          <cell r="N23">
            <v>102378.82080000002</v>
          </cell>
          <cell r="O23">
            <v>-2928.8184000000329</v>
          </cell>
          <cell r="P23">
            <v>458388.02399999998</v>
          </cell>
          <cell r="Q23">
            <v>243.26519999999999</v>
          </cell>
          <cell r="R23">
            <v>0</v>
          </cell>
          <cell r="S23">
            <v>4409.7839999999997</v>
          </cell>
          <cell r="T23">
            <v>1883.1371999999999</v>
          </cell>
        </row>
        <row r="24">
          <cell r="B24">
            <v>2024</v>
          </cell>
          <cell r="C24">
            <v>358072.79639999999</v>
          </cell>
          <cell r="D24">
            <v>0</v>
          </cell>
          <cell r="E24">
            <v>11959.327199999998</v>
          </cell>
          <cell r="F24">
            <v>12783.818399999998</v>
          </cell>
          <cell r="G24">
            <v>100412.37599999999</v>
          </cell>
          <cell r="H24">
            <v>6572.8031999999994</v>
          </cell>
          <cell r="I24">
            <v>7634.6903999999995</v>
          </cell>
          <cell r="J24">
            <v>1120.5791999999999</v>
          </cell>
          <cell r="K24">
            <v>19410.408000000007</v>
          </cell>
          <cell r="L24">
            <v>517966.79879999999</v>
          </cell>
          <cell r="M24">
            <v>99387.018000000011</v>
          </cell>
          <cell r="N24">
            <v>102512.06039999999</v>
          </cell>
          <cell r="O24">
            <v>-3125.0423999999766</v>
          </cell>
          <cell r="P24">
            <v>472731.64799999999</v>
          </cell>
          <cell r="Q24">
            <v>243.26519999999999</v>
          </cell>
          <cell r="R24">
            <v>0</v>
          </cell>
          <cell r="S24">
            <v>4637.1059999999998</v>
          </cell>
          <cell r="T24">
            <v>2783.4023999999999</v>
          </cell>
        </row>
        <row r="25">
          <cell r="B25">
            <v>2025</v>
          </cell>
          <cell r="C25">
            <v>346771.17</v>
          </cell>
          <cell r="D25">
            <v>0</v>
          </cell>
          <cell r="E25">
            <v>13076.227199999998</v>
          </cell>
          <cell r="F25">
            <v>12783.818399999998</v>
          </cell>
          <cell r="G25">
            <v>104710.73279999998</v>
          </cell>
          <cell r="H25">
            <v>6572.8031999999994</v>
          </cell>
          <cell r="I25">
            <v>16873.249200000002</v>
          </cell>
          <cell r="J25">
            <v>1120.5791999999999</v>
          </cell>
          <cell r="K25">
            <v>27296.422799999997</v>
          </cell>
          <cell r="L25">
            <v>529205.00280000002</v>
          </cell>
          <cell r="M25">
            <v>102828.6468</v>
          </cell>
          <cell r="N25">
            <v>106110.84359999999</v>
          </cell>
          <cell r="O25">
            <v>-3282.1967999999906</v>
          </cell>
          <cell r="P25">
            <v>489495.66</v>
          </cell>
          <cell r="Q25">
            <v>243.26519999999999</v>
          </cell>
          <cell r="R25">
            <v>0</v>
          </cell>
          <cell r="S25">
            <v>4842.3527999999997</v>
          </cell>
          <cell r="T25">
            <v>8473.0223999999998</v>
          </cell>
        </row>
        <row r="26">
          <cell r="B26">
            <v>2026</v>
          </cell>
          <cell r="C26">
            <v>346762.58520000003</v>
          </cell>
          <cell r="D26">
            <v>0</v>
          </cell>
          <cell r="E26">
            <v>13076.227199999998</v>
          </cell>
          <cell r="F26">
            <v>12783.818399999998</v>
          </cell>
          <cell r="G26">
            <v>110447.6568</v>
          </cell>
          <cell r="H26">
            <v>6830.5223999999998</v>
          </cell>
          <cell r="I26">
            <v>17815.7376</v>
          </cell>
          <cell r="J26">
            <v>1120.5791999999999</v>
          </cell>
          <cell r="K26">
            <v>32632.489199999996</v>
          </cell>
          <cell r="L26">
            <v>541469.61600000004</v>
          </cell>
          <cell r="M26">
            <v>107875.10760000002</v>
          </cell>
          <cell r="N26">
            <v>111526.0128</v>
          </cell>
          <cell r="O26">
            <v>-3650.9051999999792</v>
          </cell>
          <cell r="P26">
            <v>506337.636</v>
          </cell>
          <cell r="Q26">
            <v>237.30840000000001</v>
          </cell>
          <cell r="R26">
            <v>0</v>
          </cell>
          <cell r="S26">
            <v>5095.2539999999999</v>
          </cell>
          <cell r="T26">
            <v>13662.6216</v>
          </cell>
        </row>
        <row r="27">
          <cell r="B27">
            <v>2027</v>
          </cell>
          <cell r="C27">
            <v>346758.46799999988</v>
          </cell>
          <cell r="D27">
            <v>0</v>
          </cell>
          <cell r="E27">
            <v>13803.745199999999</v>
          </cell>
          <cell r="F27">
            <v>12783.818399999998</v>
          </cell>
          <cell r="G27">
            <v>118290.74759999999</v>
          </cell>
          <cell r="H27">
            <v>7299.7955999999995</v>
          </cell>
          <cell r="I27">
            <v>18610.532399999996</v>
          </cell>
          <cell r="J27">
            <v>1120.5791999999999</v>
          </cell>
          <cell r="K27">
            <v>37012.138800000001</v>
          </cell>
          <cell r="L27">
            <v>555679.82519999985</v>
          </cell>
          <cell r="M27">
            <v>113565.8664</v>
          </cell>
          <cell r="N27">
            <v>117653.80799999998</v>
          </cell>
          <cell r="O27">
            <v>-4087.9415999999765</v>
          </cell>
          <cell r="P27">
            <v>522519.10800000001</v>
          </cell>
          <cell r="Q27">
            <v>238.3596</v>
          </cell>
          <cell r="R27">
            <v>0</v>
          </cell>
          <cell r="S27">
            <v>5338.0811999999996</v>
          </cell>
          <cell r="T27">
            <v>16667.301599999999</v>
          </cell>
        </row>
        <row r="28">
          <cell r="B28">
            <v>2028</v>
          </cell>
          <cell r="C28">
            <v>346754.5259999999</v>
          </cell>
          <cell r="D28">
            <v>0</v>
          </cell>
          <cell r="E28">
            <v>15709.483199999997</v>
          </cell>
          <cell r="F28">
            <v>12783.818399999998</v>
          </cell>
          <cell r="G28">
            <v>123351.75</v>
          </cell>
          <cell r="H28">
            <v>7793.7719999999999</v>
          </cell>
          <cell r="I28">
            <v>18610.532399999996</v>
          </cell>
          <cell r="J28">
            <v>1120.5791999999999</v>
          </cell>
          <cell r="K28">
            <v>38592.880800000006</v>
          </cell>
          <cell r="L28">
            <v>564717.34199999995</v>
          </cell>
          <cell r="M28">
            <v>117331.6152</v>
          </cell>
          <cell r="N28">
            <v>121701.0156</v>
          </cell>
          <cell r="O28">
            <v>-4369.4003999999986</v>
          </cell>
          <cell r="P28">
            <v>538748.75999999989</v>
          </cell>
          <cell r="Q28">
            <v>241.51319999999998</v>
          </cell>
          <cell r="R28">
            <v>0</v>
          </cell>
          <cell r="S28">
            <v>5592.4716000000008</v>
          </cell>
          <cell r="T28">
            <v>23993.114399999995</v>
          </cell>
        </row>
        <row r="29">
          <cell r="B29">
            <v>2029</v>
          </cell>
          <cell r="C29">
            <v>346752.59879999992</v>
          </cell>
          <cell r="D29">
            <v>0</v>
          </cell>
          <cell r="E29">
            <v>16071.183599999997</v>
          </cell>
          <cell r="F29">
            <v>12783.818399999998</v>
          </cell>
          <cell r="G29">
            <v>127987.36679999997</v>
          </cell>
          <cell r="H29">
            <v>8363.1720000000005</v>
          </cell>
          <cell r="I29">
            <v>18610.532399999996</v>
          </cell>
          <cell r="J29">
            <v>1120.5791999999999</v>
          </cell>
          <cell r="K29">
            <v>40086.460799999993</v>
          </cell>
          <cell r="L29">
            <v>571775.71199999994</v>
          </cell>
          <cell r="M29">
            <v>120293.54640000001</v>
          </cell>
          <cell r="N29">
            <v>124872.048</v>
          </cell>
          <cell r="O29">
            <v>-4578.5015999999887</v>
          </cell>
          <cell r="P29">
            <v>555529.41599999997</v>
          </cell>
          <cell r="Q29">
            <v>255.44159999999999</v>
          </cell>
          <cell r="R29">
            <v>0</v>
          </cell>
          <cell r="S29">
            <v>5855.9723999999997</v>
          </cell>
          <cell r="T29">
            <v>33346.3416</v>
          </cell>
        </row>
        <row r="30">
          <cell r="B30">
            <v>2030</v>
          </cell>
          <cell r="C30">
            <v>346594.56839999999</v>
          </cell>
          <cell r="D30">
            <v>0</v>
          </cell>
          <cell r="E30">
            <v>13297.8552</v>
          </cell>
          <cell r="F30">
            <v>12783.818399999998</v>
          </cell>
          <cell r="G30">
            <v>133465.43279999998</v>
          </cell>
          <cell r="H30">
            <v>8762.8031999999985</v>
          </cell>
          <cell r="I30">
            <v>18623.234400000001</v>
          </cell>
          <cell r="J30">
            <v>1120.5791999999999</v>
          </cell>
          <cell r="K30">
            <v>44052.112799999995</v>
          </cell>
          <cell r="L30">
            <v>578700.4044</v>
          </cell>
          <cell r="M30">
            <v>126466.10519999999</v>
          </cell>
          <cell r="N30">
            <v>131421.462</v>
          </cell>
          <cell r="O30">
            <v>-4955.3568000000087</v>
          </cell>
          <cell r="P30">
            <v>569874.79200000002</v>
          </cell>
          <cell r="Q30">
            <v>110.46359999999999</v>
          </cell>
          <cell r="R30">
            <v>0</v>
          </cell>
          <cell r="S30">
            <v>6103.004399999998</v>
          </cell>
          <cell r="T30">
            <v>41138.624400000001</v>
          </cell>
        </row>
        <row r="32">
          <cell r="C32">
            <v>376885.33439999993</v>
          </cell>
          <cell r="D32">
            <v>0</v>
          </cell>
          <cell r="E32">
            <v>10683.345600000001</v>
          </cell>
          <cell r="F32">
            <v>17403.054</v>
          </cell>
          <cell r="G32">
            <v>184702.41</v>
          </cell>
          <cell r="H32">
            <v>6766.9247999999989</v>
          </cell>
          <cell r="I32">
            <v>14803.699200000001</v>
          </cell>
          <cell r="J32">
            <v>2680.56</v>
          </cell>
          <cell r="K32">
            <v>52090.201199999996</v>
          </cell>
          <cell r="Q32">
            <v>103.01760000000002</v>
          </cell>
          <cell r="S32">
            <v>7603.7676000000001</v>
          </cell>
          <cell r="T32">
            <v>137514.83040000001</v>
          </cell>
        </row>
        <row r="33">
          <cell r="C33">
            <v>373453.16640000005</v>
          </cell>
          <cell r="D33">
            <v>0</v>
          </cell>
          <cell r="E33">
            <v>11587.465200000002</v>
          </cell>
          <cell r="F33">
            <v>24340.7988</v>
          </cell>
          <cell r="G33">
            <v>184959.34079999998</v>
          </cell>
          <cell r="H33">
            <v>6570</v>
          </cell>
          <cell r="I33">
            <v>2076.6455999999998</v>
          </cell>
          <cell r="J33">
            <v>217042.31519999995</v>
          </cell>
          <cell r="K33">
            <v>66568.378799999991</v>
          </cell>
          <cell r="Q33">
            <v>146.0292</v>
          </cell>
          <cell r="S33">
            <v>8047.811999999999</v>
          </cell>
          <cell r="T33">
            <v>153444.62759999998</v>
          </cell>
        </row>
        <row r="41">
          <cell r="B41">
            <v>2010</v>
          </cell>
          <cell r="C41">
            <v>36517.020000000004</v>
          </cell>
          <cell r="D41">
            <v>2913</v>
          </cell>
          <cell r="E41">
            <v>1096</v>
          </cell>
          <cell r="F41">
            <v>1800</v>
          </cell>
          <cell r="G41">
            <v>10212.6</v>
          </cell>
          <cell r="H41">
            <v>361.78999999999996</v>
          </cell>
          <cell r="I41">
            <v>0</v>
          </cell>
          <cell r="J41">
            <v>0</v>
          </cell>
          <cell r="K41">
            <v>0</v>
          </cell>
          <cell r="Q41">
            <v>384.86</v>
          </cell>
          <cell r="S41">
            <v>0</v>
          </cell>
          <cell r="T41">
            <v>0</v>
          </cell>
        </row>
        <row r="42">
          <cell r="B42">
            <v>2011</v>
          </cell>
          <cell r="C42">
            <v>37196.020000000004</v>
          </cell>
          <cell r="D42">
            <v>2913</v>
          </cell>
          <cell r="E42">
            <v>1114</v>
          </cell>
          <cell r="F42">
            <v>1800</v>
          </cell>
          <cell r="G42">
            <v>10763.6</v>
          </cell>
          <cell r="H42">
            <v>620.79</v>
          </cell>
          <cell r="I42">
            <v>0</v>
          </cell>
          <cell r="J42">
            <v>0</v>
          </cell>
          <cell r="K42">
            <v>0</v>
          </cell>
          <cell r="Q42">
            <v>642.21</v>
          </cell>
          <cell r="S42">
            <v>0</v>
          </cell>
          <cell r="T42">
            <v>0</v>
          </cell>
        </row>
        <row r="43">
          <cell r="B43">
            <v>2012</v>
          </cell>
          <cell r="C43">
            <v>38099.020000000004</v>
          </cell>
          <cell r="D43">
            <v>2973</v>
          </cell>
          <cell r="E43">
            <v>1341</v>
          </cell>
          <cell r="F43">
            <v>1800</v>
          </cell>
          <cell r="G43">
            <v>11182.6</v>
          </cell>
          <cell r="H43">
            <v>702.09999999999991</v>
          </cell>
          <cell r="I43">
            <v>0</v>
          </cell>
          <cell r="J43">
            <v>0</v>
          </cell>
          <cell r="K43">
            <v>0</v>
          </cell>
          <cell r="Q43">
            <v>801.16</v>
          </cell>
          <cell r="S43">
            <v>40.020000000000003</v>
          </cell>
          <cell r="T43">
            <v>0</v>
          </cell>
        </row>
        <row r="44">
          <cell r="B44">
            <v>2013</v>
          </cell>
          <cell r="C44">
            <v>39022.020000000004</v>
          </cell>
          <cell r="D44">
            <v>2973</v>
          </cell>
          <cell r="E44">
            <v>1361</v>
          </cell>
          <cell r="F44">
            <v>1800</v>
          </cell>
          <cell r="G44">
            <v>11542.6</v>
          </cell>
          <cell r="H44">
            <v>711.43</v>
          </cell>
          <cell r="I44">
            <v>445.65999999999997</v>
          </cell>
          <cell r="J44">
            <v>0</v>
          </cell>
          <cell r="K44">
            <v>634</v>
          </cell>
          <cell r="Q44">
            <v>960.50000000000011</v>
          </cell>
          <cell r="S44">
            <v>40.020000000000003</v>
          </cell>
          <cell r="T44">
            <v>0</v>
          </cell>
        </row>
        <row r="45">
          <cell r="B45">
            <v>2014</v>
          </cell>
          <cell r="C45">
            <v>40094.020000000004</v>
          </cell>
          <cell r="D45">
            <v>2973</v>
          </cell>
          <cell r="E45">
            <v>3483.3199999999997</v>
          </cell>
          <cell r="F45">
            <v>1840.62</v>
          </cell>
          <cell r="G45">
            <v>13469.869999999999</v>
          </cell>
          <cell r="H45">
            <v>711.43</v>
          </cell>
          <cell r="I45">
            <v>776.66</v>
          </cell>
          <cell r="J45">
            <v>50</v>
          </cell>
          <cell r="K45">
            <v>1236</v>
          </cell>
          <cell r="Q45">
            <v>960.62000000000012</v>
          </cell>
          <cell r="S45">
            <v>180.44</v>
          </cell>
          <cell r="T45">
            <v>0</v>
          </cell>
        </row>
        <row r="46">
          <cell r="B46">
            <v>2015</v>
          </cell>
          <cell r="C46">
            <v>42363.020000000004</v>
          </cell>
          <cell r="D46">
            <v>2973</v>
          </cell>
          <cell r="E46">
            <v>3506.4599999999996</v>
          </cell>
          <cell r="F46">
            <v>1840.62</v>
          </cell>
          <cell r="G46">
            <v>13677</v>
          </cell>
          <cell r="H46">
            <v>711.43</v>
          </cell>
          <cell r="I46">
            <v>1193.6600000000001</v>
          </cell>
          <cell r="J46">
            <v>150</v>
          </cell>
          <cell r="K46">
            <v>1889</v>
          </cell>
          <cell r="Q46">
            <v>963.0200000000001</v>
          </cell>
          <cell r="S46">
            <v>253.09</v>
          </cell>
          <cell r="T46">
            <v>0</v>
          </cell>
        </row>
        <row r="47">
          <cell r="B47">
            <v>2016</v>
          </cell>
          <cell r="C47">
            <v>43781.060000000005</v>
          </cell>
          <cell r="D47">
            <v>2973</v>
          </cell>
          <cell r="E47">
            <v>3511.9799999999996</v>
          </cell>
          <cell r="F47">
            <v>1840.62</v>
          </cell>
          <cell r="G47">
            <v>15261.880000000001</v>
          </cell>
          <cell r="H47">
            <v>711.43</v>
          </cell>
          <cell r="I47">
            <v>1594.66</v>
          </cell>
          <cell r="J47">
            <v>200</v>
          </cell>
          <cell r="K47">
            <v>1889</v>
          </cell>
          <cell r="Q47">
            <v>970.7600000000001</v>
          </cell>
          <cell r="S47">
            <v>312.15000000000003</v>
          </cell>
          <cell r="T47">
            <v>0</v>
          </cell>
        </row>
        <row r="48">
          <cell r="B48">
            <v>2017</v>
          </cell>
          <cell r="C48">
            <v>45978.420000000006</v>
          </cell>
          <cell r="D48">
            <v>2973</v>
          </cell>
          <cell r="E48">
            <v>3511.9799999999996</v>
          </cell>
          <cell r="F48">
            <v>1840.62</v>
          </cell>
          <cell r="G48">
            <v>16446.730000000003</v>
          </cell>
          <cell r="H48">
            <v>711.43</v>
          </cell>
          <cell r="I48">
            <v>1594.66</v>
          </cell>
          <cell r="J48">
            <v>200</v>
          </cell>
          <cell r="K48">
            <v>1889</v>
          </cell>
          <cell r="Q48">
            <v>972.34</v>
          </cell>
          <cell r="S48">
            <v>377.70000000000005</v>
          </cell>
          <cell r="T48">
            <v>0</v>
          </cell>
        </row>
        <row r="49">
          <cell r="B49">
            <v>2018</v>
          </cell>
          <cell r="C49">
            <v>47034.720000000001</v>
          </cell>
          <cell r="D49">
            <v>2973</v>
          </cell>
          <cell r="E49">
            <v>3511.9799999999996</v>
          </cell>
          <cell r="F49">
            <v>1840.62</v>
          </cell>
          <cell r="G49">
            <v>18557.82</v>
          </cell>
          <cell r="H49">
            <v>711.43</v>
          </cell>
          <cell r="I49">
            <v>1594.66</v>
          </cell>
          <cell r="J49">
            <v>200</v>
          </cell>
          <cell r="K49">
            <v>1889</v>
          </cell>
          <cell r="Q49">
            <v>972.7700000000001</v>
          </cell>
          <cell r="S49">
            <v>620</v>
          </cell>
          <cell r="T49">
            <v>0</v>
          </cell>
        </row>
        <row r="50">
          <cell r="B50">
            <v>2019</v>
          </cell>
          <cell r="C50">
            <v>49014.05</v>
          </cell>
          <cell r="D50">
            <v>2973</v>
          </cell>
          <cell r="E50">
            <v>3511.9799999999996</v>
          </cell>
          <cell r="F50">
            <v>1840.62</v>
          </cell>
          <cell r="G50">
            <v>19659.87</v>
          </cell>
          <cell r="H50">
            <v>711.43</v>
          </cell>
          <cell r="I50">
            <v>1594.66</v>
          </cell>
          <cell r="J50">
            <v>200</v>
          </cell>
          <cell r="K50">
            <v>1889</v>
          </cell>
          <cell r="Q50">
            <v>958.75</v>
          </cell>
          <cell r="S50">
            <v>837.40000000000009</v>
          </cell>
          <cell r="T50">
            <v>0</v>
          </cell>
        </row>
        <row r="51">
          <cell r="B51">
            <v>2020</v>
          </cell>
          <cell r="C51">
            <v>50236.070000000007</v>
          </cell>
          <cell r="D51">
            <v>2973</v>
          </cell>
          <cell r="E51">
            <v>3511.9799999999996</v>
          </cell>
          <cell r="F51">
            <v>1840.62</v>
          </cell>
          <cell r="G51">
            <v>21277.87</v>
          </cell>
          <cell r="H51">
            <v>711.43</v>
          </cell>
          <cell r="I51">
            <v>1594.66</v>
          </cell>
          <cell r="J51">
            <v>200</v>
          </cell>
          <cell r="K51">
            <v>1889</v>
          </cell>
          <cell r="Q51">
            <v>810.57999999999993</v>
          </cell>
          <cell r="S51">
            <v>967.16000000000008</v>
          </cell>
          <cell r="T51">
            <v>0</v>
          </cell>
        </row>
        <row r="52">
          <cell r="B52">
            <v>2021</v>
          </cell>
          <cell r="C52">
            <v>51268.130000000005</v>
          </cell>
          <cell r="D52">
            <v>2973</v>
          </cell>
          <cell r="E52">
            <v>3511.9799999999996</v>
          </cell>
          <cell r="F52">
            <v>1840.62</v>
          </cell>
          <cell r="G52">
            <v>22479.870000000003</v>
          </cell>
          <cell r="H52">
            <v>711.43</v>
          </cell>
          <cell r="I52">
            <v>1594.66</v>
          </cell>
          <cell r="J52">
            <v>200</v>
          </cell>
          <cell r="K52">
            <v>1889</v>
          </cell>
          <cell r="Q52">
            <v>667.12</v>
          </cell>
          <cell r="S52">
            <v>1024.02</v>
          </cell>
          <cell r="T52">
            <v>0</v>
          </cell>
        </row>
        <row r="53">
          <cell r="B53">
            <v>2022</v>
          </cell>
          <cell r="C53">
            <v>52252.070000000007</v>
          </cell>
          <cell r="D53">
            <v>2973</v>
          </cell>
          <cell r="E53">
            <v>4511.9799999999996</v>
          </cell>
          <cell r="F53">
            <v>1840.62</v>
          </cell>
          <cell r="G53">
            <v>23729.760000000002</v>
          </cell>
          <cell r="H53">
            <v>711.43</v>
          </cell>
          <cell r="I53">
            <v>1594.66</v>
          </cell>
          <cell r="J53">
            <v>200</v>
          </cell>
          <cell r="K53">
            <v>2708.82</v>
          </cell>
          <cell r="Q53">
            <v>529.54999999999995</v>
          </cell>
          <cell r="S53">
            <v>1077.8600000000001</v>
          </cell>
          <cell r="T53">
            <v>5.88</v>
          </cell>
        </row>
        <row r="54">
          <cell r="B54">
            <v>2023</v>
          </cell>
          <cell r="C54">
            <v>53924.420000000006</v>
          </cell>
          <cell r="D54">
            <v>2973</v>
          </cell>
          <cell r="E54">
            <v>5511.98</v>
          </cell>
          <cell r="F54">
            <v>1840.62</v>
          </cell>
          <cell r="G54">
            <v>24887.599999999999</v>
          </cell>
          <cell r="H54">
            <v>943.55000000000007</v>
          </cell>
          <cell r="I54">
            <v>1594.66</v>
          </cell>
          <cell r="J54">
            <v>200</v>
          </cell>
          <cell r="K54">
            <v>4208.82</v>
          </cell>
          <cell r="Q54">
            <v>529.54999999999995</v>
          </cell>
          <cell r="S54">
            <v>1138.8499999999999</v>
          </cell>
          <cell r="T54">
            <v>957.95999999999992</v>
          </cell>
        </row>
        <row r="55">
          <cell r="B55">
            <v>2024</v>
          </cell>
          <cell r="C55">
            <v>53924.420000000006</v>
          </cell>
          <cell r="D55">
            <v>2973</v>
          </cell>
          <cell r="E55">
            <v>6511.98</v>
          </cell>
          <cell r="F55">
            <v>1840.62</v>
          </cell>
          <cell r="G55">
            <v>25858.949999999997</v>
          </cell>
          <cell r="H55">
            <v>1500.6399999999999</v>
          </cell>
          <cell r="I55">
            <v>3485.25</v>
          </cell>
          <cell r="J55">
            <v>200</v>
          </cell>
          <cell r="K55">
            <v>7408.49</v>
          </cell>
          <cell r="Q55">
            <v>529.54999999999995</v>
          </cell>
          <cell r="S55">
            <v>1203.56</v>
          </cell>
          <cell r="T55">
            <v>1415.94</v>
          </cell>
        </row>
        <row r="56">
          <cell r="B56">
            <v>2025</v>
          </cell>
          <cell r="C56">
            <v>52024.420000000006</v>
          </cell>
          <cell r="D56">
            <v>2782</v>
          </cell>
          <cell r="E56">
            <v>6842.98</v>
          </cell>
          <cell r="F56">
            <v>1840.62</v>
          </cell>
          <cell r="G56">
            <v>26758.949999999997</v>
          </cell>
          <cell r="H56">
            <v>1500.6399999999999</v>
          </cell>
          <cell r="I56">
            <v>7702.72</v>
          </cell>
          <cell r="J56">
            <v>200</v>
          </cell>
          <cell r="K56">
            <v>10408.49</v>
          </cell>
          <cell r="Q56">
            <v>521.80999999999995</v>
          </cell>
          <cell r="S56">
            <v>1251.03</v>
          </cell>
          <cell r="T56">
            <v>4304.82</v>
          </cell>
        </row>
        <row r="57">
          <cell r="B57">
            <v>2026</v>
          </cell>
          <cell r="C57">
            <v>52024.420000000006</v>
          </cell>
          <cell r="D57">
            <v>2440</v>
          </cell>
          <cell r="E57">
            <v>7842.98</v>
          </cell>
          <cell r="F57">
            <v>1840.62</v>
          </cell>
          <cell r="G57">
            <v>27938.969999999998</v>
          </cell>
          <cell r="H57">
            <v>1559.4699999999998</v>
          </cell>
          <cell r="I57">
            <v>8132.97</v>
          </cell>
          <cell r="J57">
            <v>200</v>
          </cell>
          <cell r="K57">
            <v>12438.23</v>
          </cell>
          <cell r="Q57">
            <v>520.23</v>
          </cell>
          <cell r="S57">
            <v>1325.92</v>
          </cell>
          <cell r="T57">
            <v>6910.52</v>
          </cell>
        </row>
        <row r="58">
          <cell r="B58">
            <v>2027</v>
          </cell>
          <cell r="C58">
            <v>52024.420000000006</v>
          </cell>
          <cell r="D58">
            <v>2440</v>
          </cell>
          <cell r="E58">
            <v>8940.69</v>
          </cell>
          <cell r="F58">
            <v>1840.62</v>
          </cell>
          <cell r="G58">
            <v>29654.75</v>
          </cell>
          <cell r="H58">
            <v>1666.62</v>
          </cell>
          <cell r="I58">
            <v>8495.7900000000009</v>
          </cell>
          <cell r="J58">
            <v>200</v>
          </cell>
          <cell r="K58">
            <v>14103.900000000001</v>
          </cell>
          <cell r="Q58">
            <v>522.73</v>
          </cell>
          <cell r="S58">
            <v>1394.5400000000002</v>
          </cell>
          <cell r="T58">
            <v>8438.9699999999993</v>
          </cell>
        </row>
        <row r="59">
          <cell r="B59">
            <v>2028</v>
          </cell>
          <cell r="C59">
            <v>52024.420000000006</v>
          </cell>
          <cell r="D59">
            <v>2440</v>
          </cell>
          <cell r="E59">
            <v>9460.8700000000008</v>
          </cell>
          <cell r="F59">
            <v>1840.62</v>
          </cell>
          <cell r="G59">
            <v>30662.85</v>
          </cell>
          <cell r="H59">
            <v>1779.4099999999999</v>
          </cell>
          <cell r="I59">
            <v>8495.7900000000009</v>
          </cell>
          <cell r="J59">
            <v>200</v>
          </cell>
          <cell r="K59">
            <v>14704.570000000002</v>
          </cell>
          <cell r="Q59">
            <v>527.29999999999995</v>
          </cell>
          <cell r="S59">
            <v>1463.23</v>
          </cell>
          <cell r="T59">
            <v>12144.94</v>
          </cell>
        </row>
        <row r="60">
          <cell r="B60">
            <v>2029</v>
          </cell>
          <cell r="C60">
            <v>52024.420000000006</v>
          </cell>
          <cell r="D60">
            <v>2440</v>
          </cell>
          <cell r="E60">
            <v>10522.45</v>
          </cell>
          <cell r="F60">
            <v>1840.62</v>
          </cell>
          <cell r="G60">
            <v>31562.85</v>
          </cell>
          <cell r="H60">
            <v>1909.4</v>
          </cell>
          <cell r="I60">
            <v>8495.7900000000009</v>
          </cell>
          <cell r="J60">
            <v>200</v>
          </cell>
          <cell r="K60">
            <v>15272.02</v>
          </cell>
          <cell r="Q60">
            <v>174.51999999999998</v>
          </cell>
          <cell r="S60">
            <v>1534.67</v>
          </cell>
          <cell r="T60">
            <v>16830.400000000001</v>
          </cell>
        </row>
        <row r="61">
          <cell r="B61">
            <v>2030</v>
          </cell>
          <cell r="C61">
            <v>49744.38</v>
          </cell>
          <cell r="D61">
            <v>2440</v>
          </cell>
          <cell r="E61">
            <v>11703.69</v>
          </cell>
          <cell r="F61">
            <v>1840.62</v>
          </cell>
          <cell r="G61">
            <v>32615.519999999997</v>
          </cell>
          <cell r="H61">
            <v>2000.6399999999999</v>
          </cell>
          <cell r="I61">
            <v>8501.6</v>
          </cell>
          <cell r="J61">
            <v>200</v>
          </cell>
          <cell r="K61">
            <v>16780.070000000003</v>
          </cell>
          <cell r="Q61">
            <v>95.07</v>
          </cell>
          <cell r="S61">
            <v>1591.74</v>
          </cell>
          <cell r="T61">
            <v>20750.300000000003</v>
          </cell>
        </row>
        <row r="69">
          <cell r="B69">
            <v>2010</v>
          </cell>
          <cell r="C69">
            <v>380</v>
          </cell>
          <cell r="D69">
            <v>288</v>
          </cell>
          <cell r="E69">
            <v>277</v>
          </cell>
          <cell r="F69">
            <v>0</v>
          </cell>
          <cell r="G69">
            <v>432</v>
          </cell>
          <cell r="H69">
            <v>361.78999999999996</v>
          </cell>
          <cell r="I69">
            <v>0</v>
          </cell>
          <cell r="J69">
            <v>0</v>
          </cell>
          <cell r="K69">
            <v>0</v>
          </cell>
          <cell r="L69">
            <v>1738.79</v>
          </cell>
          <cell r="M69">
            <v>0</v>
          </cell>
          <cell r="P69">
            <v>2010</v>
          </cell>
          <cell r="Q69">
            <v>384.86</v>
          </cell>
          <cell r="R69">
            <v>0</v>
          </cell>
          <cell r="S69">
            <v>0</v>
          </cell>
          <cell r="T69">
            <v>0</v>
          </cell>
        </row>
        <row r="70">
          <cell r="B70">
            <v>2011</v>
          </cell>
          <cell r="C70">
            <v>679</v>
          </cell>
          <cell r="D70">
            <v>0</v>
          </cell>
          <cell r="E70">
            <v>18</v>
          </cell>
          <cell r="F70">
            <v>0</v>
          </cell>
          <cell r="G70">
            <v>551</v>
          </cell>
          <cell r="H70">
            <v>259</v>
          </cell>
          <cell r="I70">
            <v>0</v>
          </cell>
          <cell r="J70">
            <v>0</v>
          </cell>
          <cell r="K70">
            <v>0</v>
          </cell>
          <cell r="L70">
            <v>1507</v>
          </cell>
          <cell r="M70">
            <v>0</v>
          </cell>
          <cell r="P70">
            <v>2011</v>
          </cell>
          <cell r="Q70">
            <v>257.36</v>
          </cell>
          <cell r="R70">
            <v>0</v>
          </cell>
          <cell r="S70">
            <v>0</v>
          </cell>
          <cell r="T70">
            <v>0</v>
          </cell>
        </row>
        <row r="71">
          <cell r="B71">
            <v>2012</v>
          </cell>
          <cell r="C71">
            <v>903</v>
          </cell>
          <cell r="D71">
            <v>60</v>
          </cell>
          <cell r="E71">
            <v>227</v>
          </cell>
          <cell r="F71">
            <v>0</v>
          </cell>
          <cell r="G71">
            <v>419</v>
          </cell>
          <cell r="H71">
            <v>81.31</v>
          </cell>
          <cell r="I71">
            <v>0</v>
          </cell>
          <cell r="J71">
            <v>0</v>
          </cell>
          <cell r="K71">
            <v>0</v>
          </cell>
          <cell r="L71">
            <v>1690.31</v>
          </cell>
          <cell r="M71">
            <v>0</v>
          </cell>
          <cell r="P71">
            <v>2012</v>
          </cell>
          <cell r="Q71">
            <v>158.94999999999999</v>
          </cell>
          <cell r="R71">
            <v>0</v>
          </cell>
          <cell r="S71">
            <v>40.020000000000003</v>
          </cell>
          <cell r="T71">
            <v>0</v>
          </cell>
        </row>
        <row r="72">
          <cell r="B72">
            <v>2013</v>
          </cell>
          <cell r="C72">
            <v>923</v>
          </cell>
          <cell r="D72">
            <v>0</v>
          </cell>
          <cell r="E72">
            <v>20</v>
          </cell>
          <cell r="F72">
            <v>0</v>
          </cell>
          <cell r="G72">
            <v>360</v>
          </cell>
          <cell r="H72">
            <v>9.33</v>
          </cell>
          <cell r="I72">
            <v>445.65999999999997</v>
          </cell>
          <cell r="J72">
            <v>0</v>
          </cell>
          <cell r="K72">
            <v>634</v>
          </cell>
          <cell r="L72">
            <v>2391.9899999999998</v>
          </cell>
          <cell r="M72">
            <v>0</v>
          </cell>
          <cell r="P72">
            <v>2013</v>
          </cell>
          <cell r="Q72">
            <v>159.35999999999999</v>
          </cell>
          <cell r="R72">
            <v>0</v>
          </cell>
          <cell r="S72">
            <v>0</v>
          </cell>
          <cell r="T72">
            <v>0</v>
          </cell>
        </row>
        <row r="73">
          <cell r="B73">
            <v>2014</v>
          </cell>
          <cell r="C73">
            <v>1072</v>
          </cell>
          <cell r="D73">
            <v>0</v>
          </cell>
          <cell r="E73">
            <v>2122.3199999999997</v>
          </cell>
          <cell r="F73">
            <v>40.619999999999997</v>
          </cell>
          <cell r="G73">
            <v>1927.27</v>
          </cell>
          <cell r="H73">
            <v>0</v>
          </cell>
          <cell r="I73">
            <v>331</v>
          </cell>
          <cell r="J73">
            <v>50</v>
          </cell>
          <cell r="K73">
            <v>602</v>
          </cell>
          <cell r="L73">
            <v>6145.2099999999991</v>
          </cell>
          <cell r="M73">
            <v>0</v>
          </cell>
          <cell r="P73">
            <v>2014</v>
          </cell>
          <cell r="Q73">
            <v>0.12</v>
          </cell>
          <cell r="R73">
            <v>0</v>
          </cell>
          <cell r="S73">
            <v>140.41999999999999</v>
          </cell>
          <cell r="T73">
            <v>0</v>
          </cell>
        </row>
        <row r="74">
          <cell r="B74">
            <v>2015</v>
          </cell>
          <cell r="C74">
            <v>2269</v>
          </cell>
          <cell r="D74">
            <v>0</v>
          </cell>
          <cell r="E74">
            <v>23.14</v>
          </cell>
          <cell r="F74">
            <v>0</v>
          </cell>
          <cell r="G74">
            <v>207.13</v>
          </cell>
          <cell r="H74">
            <v>0</v>
          </cell>
          <cell r="I74">
            <v>417</v>
          </cell>
          <cell r="J74">
            <v>100</v>
          </cell>
          <cell r="K74">
            <v>653</v>
          </cell>
          <cell r="L74">
            <v>3669.27</v>
          </cell>
          <cell r="M74">
            <v>6021.02</v>
          </cell>
          <cell r="P74">
            <v>2015</v>
          </cell>
          <cell r="Q74">
            <v>2.4</v>
          </cell>
          <cell r="R74">
            <v>0</v>
          </cell>
          <cell r="S74">
            <v>72.650000000000006</v>
          </cell>
          <cell r="T74">
            <v>0</v>
          </cell>
        </row>
        <row r="75">
          <cell r="B75">
            <v>2016</v>
          </cell>
          <cell r="C75">
            <v>1418.04</v>
          </cell>
          <cell r="D75">
            <v>0</v>
          </cell>
          <cell r="E75">
            <v>5.52</v>
          </cell>
          <cell r="F75">
            <v>0</v>
          </cell>
          <cell r="G75">
            <v>1584.88</v>
          </cell>
          <cell r="H75">
            <v>0</v>
          </cell>
          <cell r="I75">
            <v>401</v>
          </cell>
          <cell r="J75">
            <v>50</v>
          </cell>
          <cell r="K75">
            <v>0</v>
          </cell>
          <cell r="L75">
            <v>3459.44</v>
          </cell>
          <cell r="M75">
            <v>1681.8199999999997</v>
          </cell>
          <cell r="P75">
            <v>2016</v>
          </cell>
          <cell r="Q75">
            <v>7.74</v>
          </cell>
          <cell r="R75">
            <v>0</v>
          </cell>
          <cell r="S75">
            <v>59.03</v>
          </cell>
          <cell r="T75">
            <v>0</v>
          </cell>
        </row>
        <row r="76">
          <cell r="B76">
            <v>2017</v>
          </cell>
          <cell r="C76">
            <v>2197.36</v>
          </cell>
          <cell r="D76">
            <v>0</v>
          </cell>
          <cell r="E76">
            <v>0</v>
          </cell>
          <cell r="F76">
            <v>0</v>
          </cell>
          <cell r="G76">
            <v>1184.8499999999999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3382.21</v>
          </cell>
          <cell r="M76">
            <v>1239.3599999999969</v>
          </cell>
          <cell r="P76">
            <v>2017</v>
          </cell>
          <cell r="Q76">
            <v>1.57</v>
          </cell>
          <cell r="R76">
            <v>0</v>
          </cell>
          <cell r="S76">
            <v>65.56</v>
          </cell>
          <cell r="T76">
            <v>0</v>
          </cell>
        </row>
        <row r="77">
          <cell r="B77">
            <v>2018</v>
          </cell>
          <cell r="C77">
            <v>1056.29</v>
          </cell>
          <cell r="D77">
            <v>0</v>
          </cell>
          <cell r="E77">
            <v>0</v>
          </cell>
          <cell r="F77">
            <v>0</v>
          </cell>
          <cell r="G77">
            <v>2111.09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3167.38</v>
          </cell>
          <cell r="M77">
            <v>1107.6800000000076</v>
          </cell>
          <cell r="P77">
            <v>2018</v>
          </cell>
          <cell r="Q77">
            <v>0.43</v>
          </cell>
          <cell r="R77">
            <v>0</v>
          </cell>
          <cell r="S77">
            <v>242.29</v>
          </cell>
          <cell r="T77">
            <v>0</v>
          </cell>
        </row>
        <row r="78">
          <cell r="B78">
            <v>2019</v>
          </cell>
          <cell r="C78">
            <v>1979.34</v>
          </cell>
          <cell r="D78">
            <v>0</v>
          </cell>
          <cell r="E78">
            <v>0</v>
          </cell>
          <cell r="F78">
            <v>0</v>
          </cell>
          <cell r="G78">
            <v>1102.05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3081.39</v>
          </cell>
          <cell r="M78">
            <v>229.01999999998952</v>
          </cell>
          <cell r="P78">
            <v>2019</v>
          </cell>
          <cell r="Q78">
            <v>0</v>
          </cell>
          <cell r="R78">
            <v>0</v>
          </cell>
          <cell r="S78">
            <v>217.41</v>
          </cell>
          <cell r="T78">
            <v>0</v>
          </cell>
        </row>
        <row r="79">
          <cell r="B79">
            <v>2020</v>
          </cell>
          <cell r="C79">
            <v>1222.0100000000002</v>
          </cell>
          <cell r="D79">
            <v>0</v>
          </cell>
          <cell r="E79">
            <v>0</v>
          </cell>
          <cell r="F79">
            <v>0</v>
          </cell>
          <cell r="G79">
            <v>1618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2840.01</v>
          </cell>
          <cell r="M79">
            <v>1559.8800000000047</v>
          </cell>
          <cell r="P79">
            <v>2020</v>
          </cell>
          <cell r="Q79">
            <v>0</v>
          </cell>
          <cell r="R79">
            <v>0</v>
          </cell>
          <cell r="S79">
            <v>129.75</v>
          </cell>
          <cell r="T79">
            <v>0</v>
          </cell>
        </row>
        <row r="80">
          <cell r="B80">
            <v>2021</v>
          </cell>
          <cell r="C80">
            <v>1032.07</v>
          </cell>
          <cell r="D80">
            <v>0</v>
          </cell>
          <cell r="E80">
            <v>0</v>
          </cell>
          <cell r="F80">
            <v>0</v>
          </cell>
          <cell r="G80">
            <v>1202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2234.0699999999997</v>
          </cell>
          <cell r="M80">
            <v>760.61999999999534</v>
          </cell>
          <cell r="P80">
            <v>2021</v>
          </cell>
          <cell r="Q80">
            <v>0</v>
          </cell>
          <cell r="R80">
            <v>0</v>
          </cell>
          <cell r="S80">
            <v>56.879999999999995</v>
          </cell>
          <cell r="T80">
            <v>0</v>
          </cell>
        </row>
        <row r="81">
          <cell r="B81">
            <v>2022</v>
          </cell>
          <cell r="C81">
            <v>983.94</v>
          </cell>
          <cell r="D81">
            <v>0</v>
          </cell>
          <cell r="E81">
            <v>1000</v>
          </cell>
          <cell r="F81">
            <v>0</v>
          </cell>
          <cell r="G81">
            <v>1249.8899999999999</v>
          </cell>
          <cell r="H81">
            <v>0</v>
          </cell>
          <cell r="I81">
            <v>0</v>
          </cell>
          <cell r="J81">
            <v>0</v>
          </cell>
          <cell r="K81">
            <v>819.82</v>
          </cell>
          <cell r="L81">
            <v>4053.65</v>
          </cell>
          <cell r="M81">
            <v>1500.320000000007</v>
          </cell>
          <cell r="P81">
            <v>2022</v>
          </cell>
          <cell r="Q81">
            <v>0</v>
          </cell>
          <cell r="R81">
            <v>0</v>
          </cell>
          <cell r="S81">
            <v>53.840000000000011</v>
          </cell>
          <cell r="T81">
            <v>5.88</v>
          </cell>
        </row>
        <row r="82">
          <cell r="B82">
            <v>2023</v>
          </cell>
          <cell r="C82">
            <v>1672.36</v>
          </cell>
          <cell r="D82">
            <v>0</v>
          </cell>
          <cell r="E82">
            <v>1000</v>
          </cell>
          <cell r="F82">
            <v>0</v>
          </cell>
          <cell r="G82">
            <v>1157.8400000000001</v>
          </cell>
          <cell r="H82">
            <v>232.12</v>
          </cell>
          <cell r="I82">
            <v>0</v>
          </cell>
          <cell r="J82">
            <v>0</v>
          </cell>
          <cell r="K82">
            <v>1500</v>
          </cell>
          <cell r="L82">
            <v>5562.32</v>
          </cell>
          <cell r="M82">
            <v>2157.2200000000012</v>
          </cell>
          <cell r="P82">
            <v>2023</v>
          </cell>
          <cell r="Q82">
            <v>0</v>
          </cell>
          <cell r="R82">
            <v>0</v>
          </cell>
          <cell r="S82">
            <v>60.970000000000006</v>
          </cell>
          <cell r="T82">
            <v>952.07999999999993</v>
          </cell>
        </row>
        <row r="83">
          <cell r="B83">
            <v>2024</v>
          </cell>
          <cell r="C83">
            <v>0</v>
          </cell>
          <cell r="D83">
            <v>0</v>
          </cell>
          <cell r="E83">
            <v>1000</v>
          </cell>
          <cell r="F83">
            <v>0</v>
          </cell>
          <cell r="G83">
            <v>971.35</v>
          </cell>
          <cell r="H83">
            <v>557.09</v>
          </cell>
          <cell r="I83">
            <v>1890.59</v>
          </cell>
          <cell r="J83">
            <v>0</v>
          </cell>
          <cell r="K83">
            <v>3199.67</v>
          </cell>
          <cell r="L83">
            <v>7618.7</v>
          </cell>
          <cell r="M83">
            <v>868.29999999999563</v>
          </cell>
          <cell r="P83">
            <v>2024</v>
          </cell>
          <cell r="Q83">
            <v>0</v>
          </cell>
          <cell r="R83">
            <v>0</v>
          </cell>
          <cell r="S83">
            <v>64.73</v>
          </cell>
          <cell r="T83">
            <v>457.99</v>
          </cell>
        </row>
        <row r="84">
          <cell r="B84">
            <v>2025</v>
          </cell>
          <cell r="C84">
            <v>0</v>
          </cell>
          <cell r="D84">
            <v>0</v>
          </cell>
          <cell r="E84">
            <v>1150</v>
          </cell>
          <cell r="F84">
            <v>0</v>
          </cell>
          <cell r="G84">
            <v>900</v>
          </cell>
          <cell r="H84">
            <v>0</v>
          </cell>
          <cell r="I84">
            <v>4217.47</v>
          </cell>
          <cell r="J84">
            <v>0</v>
          </cell>
          <cell r="K84">
            <v>3000</v>
          </cell>
          <cell r="L84">
            <v>9267.4700000000012</v>
          </cell>
          <cell r="M84">
            <v>596.59999999999854</v>
          </cell>
          <cell r="P84">
            <v>2025</v>
          </cell>
          <cell r="Q84">
            <v>0</v>
          </cell>
          <cell r="R84">
            <v>0</v>
          </cell>
          <cell r="S84">
            <v>47.480000000000004</v>
          </cell>
          <cell r="T84">
            <v>2888.87</v>
          </cell>
        </row>
        <row r="85">
          <cell r="B85">
            <v>2026</v>
          </cell>
          <cell r="C85">
            <v>0</v>
          </cell>
          <cell r="D85">
            <v>0</v>
          </cell>
          <cell r="E85">
            <v>1000</v>
          </cell>
          <cell r="F85">
            <v>0</v>
          </cell>
          <cell r="G85">
            <v>1180.02</v>
          </cell>
          <cell r="H85">
            <v>58.83</v>
          </cell>
          <cell r="I85">
            <v>430.24</v>
          </cell>
          <cell r="J85">
            <v>0</v>
          </cell>
          <cell r="K85">
            <v>2029.7400000000002</v>
          </cell>
          <cell r="L85">
            <v>4698.83</v>
          </cell>
          <cell r="M85">
            <v>786.08000000000175</v>
          </cell>
          <cell r="P85">
            <v>2026</v>
          </cell>
          <cell r="Q85">
            <v>0</v>
          </cell>
          <cell r="R85">
            <v>0</v>
          </cell>
          <cell r="S85">
            <v>74.900000000000006</v>
          </cell>
          <cell r="T85">
            <v>2605.6999999999998</v>
          </cell>
        </row>
        <row r="86">
          <cell r="B86">
            <v>2027</v>
          </cell>
          <cell r="C86">
            <v>0</v>
          </cell>
          <cell r="D86">
            <v>0</v>
          </cell>
          <cell r="E86">
            <v>1097.71</v>
          </cell>
          <cell r="F86">
            <v>0</v>
          </cell>
          <cell r="G86">
            <v>1715.78</v>
          </cell>
          <cell r="H86">
            <v>107.15</v>
          </cell>
          <cell r="I86">
            <v>362.82</v>
          </cell>
          <cell r="J86">
            <v>0</v>
          </cell>
          <cell r="K86">
            <v>1665.65</v>
          </cell>
          <cell r="L86">
            <v>4949.1100000000006</v>
          </cell>
          <cell r="M86">
            <v>1325.5400000000009</v>
          </cell>
          <cell r="P86">
            <v>2027</v>
          </cell>
          <cell r="Q86">
            <v>2.93</v>
          </cell>
          <cell r="R86">
            <v>0</v>
          </cell>
          <cell r="S86">
            <v>68.66</v>
          </cell>
          <cell r="T86">
            <v>1528.45</v>
          </cell>
        </row>
        <row r="87">
          <cell r="B87">
            <v>2028</v>
          </cell>
          <cell r="C87">
            <v>0</v>
          </cell>
          <cell r="D87">
            <v>0</v>
          </cell>
          <cell r="E87">
            <v>520.17999999999995</v>
          </cell>
          <cell r="F87">
            <v>0</v>
          </cell>
          <cell r="G87">
            <v>1008.1</v>
          </cell>
          <cell r="H87">
            <v>112.79</v>
          </cell>
          <cell r="I87">
            <v>0</v>
          </cell>
          <cell r="J87">
            <v>0</v>
          </cell>
          <cell r="K87">
            <v>600.66</v>
          </cell>
          <cell r="L87">
            <v>2241.73</v>
          </cell>
          <cell r="M87">
            <v>589.16000000000349</v>
          </cell>
          <cell r="P87">
            <v>2028</v>
          </cell>
          <cell r="Q87">
            <v>4.5600000000000005</v>
          </cell>
          <cell r="R87">
            <v>0</v>
          </cell>
          <cell r="S87">
            <v>68.679999999999993</v>
          </cell>
          <cell r="T87">
            <v>3705.97</v>
          </cell>
        </row>
        <row r="88">
          <cell r="B88">
            <v>2029</v>
          </cell>
          <cell r="C88">
            <v>0</v>
          </cell>
          <cell r="D88">
            <v>0</v>
          </cell>
          <cell r="E88">
            <v>1061.58</v>
          </cell>
          <cell r="F88">
            <v>0</v>
          </cell>
          <cell r="G88">
            <v>900</v>
          </cell>
          <cell r="H88">
            <v>129.99</v>
          </cell>
          <cell r="I88">
            <v>0</v>
          </cell>
          <cell r="J88">
            <v>0</v>
          </cell>
          <cell r="K88">
            <v>567.45000000000005</v>
          </cell>
          <cell r="L88">
            <v>2659.0199999999995</v>
          </cell>
          <cell r="M88">
            <v>564.35999999999331</v>
          </cell>
          <cell r="P88">
            <v>2029</v>
          </cell>
          <cell r="Q88">
            <v>18.060000000000002</v>
          </cell>
          <cell r="R88">
            <v>0</v>
          </cell>
          <cell r="S88">
            <v>71.429999999999993</v>
          </cell>
          <cell r="T88">
            <v>4685.4699999999993</v>
          </cell>
        </row>
        <row r="89">
          <cell r="B89">
            <v>2030</v>
          </cell>
          <cell r="C89">
            <v>0</v>
          </cell>
          <cell r="D89">
            <v>0</v>
          </cell>
          <cell r="E89">
            <v>1181.24</v>
          </cell>
          <cell r="F89">
            <v>0</v>
          </cell>
          <cell r="G89">
            <v>1052.67</v>
          </cell>
          <cell r="H89">
            <v>91.24</v>
          </cell>
          <cell r="I89">
            <v>5.81</v>
          </cell>
          <cell r="J89">
            <v>0</v>
          </cell>
          <cell r="K89">
            <v>1508.05</v>
          </cell>
          <cell r="L89">
            <v>3839.0099999999993</v>
          </cell>
          <cell r="M89">
            <v>539.31999999999971</v>
          </cell>
          <cell r="P89">
            <v>2030</v>
          </cell>
          <cell r="Q89">
            <v>29.73</v>
          </cell>
          <cell r="R89">
            <v>0</v>
          </cell>
          <cell r="S89">
            <v>57.089999999999996</v>
          </cell>
          <cell r="T89">
            <v>3919.91</v>
          </cell>
        </row>
        <row r="101">
          <cell r="L101">
            <v>270559.74411888962</v>
          </cell>
        </row>
        <row r="102">
          <cell r="L102">
            <v>279588.34780117922</v>
          </cell>
        </row>
        <row r="103">
          <cell r="L103">
            <v>289991.92348027678</v>
          </cell>
        </row>
        <row r="104">
          <cell r="L104">
            <v>299833.43978631846</v>
          </cell>
        </row>
        <row r="105">
          <cell r="L105">
            <v>302778.63843202079</v>
          </cell>
        </row>
        <row r="106">
          <cell r="L106">
            <v>309957.54897758394</v>
          </cell>
        </row>
        <row r="107">
          <cell r="L107">
            <v>327874.90110798238</v>
          </cell>
        </row>
        <row r="108">
          <cell r="L108">
            <v>330893.98273826396</v>
          </cell>
        </row>
        <row r="109">
          <cell r="L109">
            <v>333339.61167573597</v>
          </cell>
        </row>
        <row r="110">
          <cell r="L110">
            <v>337897.44885746407</v>
          </cell>
        </row>
        <row r="111">
          <cell r="L111">
            <v>343940.46613208641</v>
          </cell>
        </row>
        <row r="112">
          <cell r="L112">
            <v>352179.40910687036</v>
          </cell>
        </row>
        <row r="113">
          <cell r="L113">
            <v>359097.31141957926</v>
          </cell>
        </row>
        <row r="114">
          <cell r="L114">
            <v>359295.10148402397</v>
          </cell>
        </row>
        <row r="115">
          <cell r="L115">
            <v>353304.28127942397</v>
          </cell>
        </row>
        <row r="116">
          <cell r="L116">
            <v>342321.14631662396</v>
          </cell>
        </row>
        <row r="117">
          <cell r="L117">
            <v>342311.24866733758</v>
          </cell>
        </row>
        <row r="118">
          <cell r="L118">
            <v>342619.22846849757</v>
          </cell>
        </row>
        <row r="119">
          <cell r="L119">
            <v>343426.71272267523</v>
          </cell>
        </row>
        <row r="120">
          <cell r="L120">
            <v>343602.06492077763</v>
          </cell>
        </row>
        <row r="121">
          <cell r="L121">
            <v>342210.57497999037</v>
          </cell>
        </row>
        <row r="122">
          <cell r="L122">
            <v>338605.54693713604</v>
          </cell>
        </row>
        <row r="123">
          <cell r="L123">
            <v>365595.51251928479</v>
          </cell>
        </row>
        <row r="124">
          <cell r="L124">
            <v>364035.36971574719</v>
          </cell>
        </row>
        <row r="130">
          <cell r="B130">
            <v>2010</v>
          </cell>
          <cell r="C130">
            <v>7568.0635130420123</v>
          </cell>
          <cell r="D130">
            <v>232.84826427925367</v>
          </cell>
          <cell r="E130">
            <v>11826.287060000001</v>
          </cell>
          <cell r="H130">
            <v>15.590522945728729</v>
          </cell>
          <cell r="I130">
            <v>0</v>
          </cell>
          <cell r="J130">
            <v>2687.7107879999999</v>
          </cell>
          <cell r="K130">
            <v>2687.7107880000003</v>
          </cell>
          <cell r="M130">
            <v>32148.700000000004</v>
          </cell>
          <cell r="T130">
            <v>2566.5606206350167</v>
          </cell>
        </row>
        <row r="131">
          <cell r="B131">
            <v>2011</v>
          </cell>
          <cell r="C131">
            <v>7787.436436109735</v>
          </cell>
          <cell r="D131">
            <v>333.85955746869877</v>
          </cell>
          <cell r="E131">
            <v>12796.022400000002</v>
          </cell>
          <cell r="H131">
            <v>114.13934609870233</v>
          </cell>
          <cell r="I131">
            <v>0</v>
          </cell>
          <cell r="J131">
            <v>2699.5932899999998</v>
          </cell>
          <cell r="K131">
            <v>2699.5932899999998</v>
          </cell>
          <cell r="M131">
            <v>33316.300000000003</v>
          </cell>
          <cell r="T131">
            <v>2065.4408037000007</v>
          </cell>
        </row>
        <row r="132">
          <cell r="B132">
            <v>2012</v>
          </cell>
          <cell r="C132">
            <v>7937.3517782665731</v>
          </cell>
          <cell r="D132">
            <v>505.32605927092288</v>
          </cell>
          <cell r="E132">
            <v>13915.598399999999</v>
          </cell>
          <cell r="H132">
            <v>327.11691700545168</v>
          </cell>
          <cell r="I132">
            <v>0</v>
          </cell>
          <cell r="J132">
            <v>2723.2807679999996</v>
          </cell>
          <cell r="K132">
            <v>2723.2807680000001</v>
          </cell>
          <cell r="M132">
            <v>34564.300000000003</v>
          </cell>
          <cell r="T132">
            <v>4093.030365819423</v>
          </cell>
        </row>
        <row r="133">
          <cell r="B133">
            <v>2013</v>
          </cell>
          <cell r="C133">
            <v>8062.6328820722056</v>
          </cell>
          <cell r="D133">
            <v>967.61830071818224</v>
          </cell>
          <cell r="E133">
            <v>15163.39638</v>
          </cell>
          <cell r="H133">
            <v>720.50634977399341</v>
          </cell>
          <cell r="I133">
            <v>0</v>
          </cell>
          <cell r="J133">
            <v>4164.0534645880261</v>
          </cell>
          <cell r="K133">
            <v>4164.0534645880261</v>
          </cell>
          <cell r="M133">
            <v>36037.600000000006</v>
          </cell>
          <cell r="T133">
            <v>9027.9155019920418</v>
          </cell>
        </row>
        <row r="134">
          <cell r="B134">
            <v>2014</v>
          </cell>
          <cell r="C134">
            <v>8200.4581501568173</v>
          </cell>
          <cell r="D134">
            <v>1998.2509651579653</v>
          </cell>
          <cell r="E134">
            <v>15735.927511999998</v>
          </cell>
          <cell r="H134">
            <v>1130.5902225958682</v>
          </cell>
          <cell r="I134">
            <v>0</v>
          </cell>
          <cell r="J134">
            <v>4022.4245594579816</v>
          </cell>
          <cell r="K134">
            <v>4022.4245594579816</v>
          </cell>
          <cell r="M134">
            <v>37238.399999999994</v>
          </cell>
          <cell r="T134">
            <v>15265.142099774963</v>
          </cell>
        </row>
        <row r="135">
          <cell r="B135">
            <v>2015</v>
          </cell>
          <cell r="C135">
            <v>8376.3537668537138</v>
          </cell>
          <cell r="D135">
            <v>2844.4261852044419</v>
          </cell>
          <cell r="E135">
            <v>16837.714582000001</v>
          </cell>
          <cell r="H135">
            <v>1611.1022070079828</v>
          </cell>
          <cell r="I135">
            <v>22.227528156600361</v>
          </cell>
          <cell r="J135">
            <v>4954.1037399558645</v>
          </cell>
          <cell r="K135">
            <v>4954.1037399558645</v>
          </cell>
          <cell r="M135">
            <v>38794.800000000003</v>
          </cell>
          <cell r="T135">
            <v>14306.330839688295</v>
          </cell>
        </row>
        <row r="136">
          <cell r="B136">
            <v>2016</v>
          </cell>
          <cell r="C136">
            <v>8458.2600977875627</v>
          </cell>
          <cell r="D136">
            <v>3645.2694814121642</v>
          </cell>
          <cell r="E136">
            <v>17794.413310000004</v>
          </cell>
          <cell r="H136">
            <v>2157.0670037829427</v>
          </cell>
          <cell r="I136">
            <v>40.268483688704507</v>
          </cell>
          <cell r="J136">
            <v>7542.8235373881307</v>
          </cell>
          <cell r="K136">
            <v>7542.8235373881298</v>
          </cell>
          <cell r="M136">
            <v>40314.899999999994</v>
          </cell>
          <cell r="T136">
            <v>14707.344355725785</v>
          </cell>
        </row>
        <row r="137">
          <cell r="B137">
            <v>2017</v>
          </cell>
          <cell r="C137">
            <v>8557.7503057462272</v>
          </cell>
          <cell r="D137">
            <v>4455.3649584364312</v>
          </cell>
          <cell r="E137">
            <v>18625.881170000004</v>
          </cell>
          <cell r="H137">
            <v>2764.9429714857633</v>
          </cell>
          <cell r="I137">
            <v>45.771726985293711</v>
          </cell>
          <cell r="J137">
            <v>7336.6841898426173</v>
          </cell>
          <cell r="K137">
            <v>7336.6841898426173</v>
          </cell>
          <cell r="M137">
            <v>42009.499999999993</v>
          </cell>
          <cell r="T137">
            <v>15369.174123191104</v>
          </cell>
        </row>
        <row r="138">
          <cell r="B138">
            <v>2018</v>
          </cell>
          <cell r="C138">
            <v>8631.1419463093844</v>
          </cell>
          <cell r="D138">
            <v>5170.7973743695002</v>
          </cell>
          <cell r="E138">
            <v>19431.587729999999</v>
          </cell>
          <cell r="H138">
            <v>3366.5407243797213</v>
          </cell>
          <cell r="I138">
            <v>47.846675265897062</v>
          </cell>
          <cell r="J138">
            <v>6160.5493498895621</v>
          </cell>
          <cell r="K138">
            <v>6160.5493498895612</v>
          </cell>
          <cell r="M138">
            <v>43816.599999999984</v>
          </cell>
          <cell r="T138">
            <v>14292.012397649009</v>
          </cell>
        </row>
        <row r="139">
          <cell r="B139">
            <v>2019</v>
          </cell>
          <cell r="C139">
            <v>8717.1761906346219</v>
          </cell>
          <cell r="D139">
            <v>5946.9001374069812</v>
          </cell>
          <cell r="E139">
            <v>20514.990419999998</v>
          </cell>
          <cell r="H139">
            <v>4011.14751786024</v>
          </cell>
          <cell r="I139">
            <v>48.726900784845022</v>
          </cell>
          <cell r="J139">
            <v>5218.3552983135723</v>
          </cell>
          <cell r="K139">
            <v>5218.3552983135723</v>
          </cell>
          <cell r="M139">
            <v>45747.400000000009</v>
          </cell>
          <cell r="T139">
            <v>15347.70036832324</v>
          </cell>
        </row>
        <row r="140">
          <cell r="B140">
            <v>2020</v>
          </cell>
          <cell r="C140">
            <v>8809.8307346318179</v>
          </cell>
          <cell r="D140">
            <v>6648.9453284039291</v>
          </cell>
          <cell r="E140">
            <v>22017.011609999998</v>
          </cell>
          <cell r="H140">
            <v>4650.5896606866463</v>
          </cell>
          <cell r="I140">
            <v>57.37419960692646</v>
          </cell>
          <cell r="J140">
            <v>5403.2587465812467</v>
          </cell>
          <cell r="K140">
            <v>5403.2587465812467</v>
          </cell>
          <cell r="M140">
            <v>47528.3</v>
          </cell>
          <cell r="T140">
            <v>14656.65608846734</v>
          </cell>
        </row>
        <row r="141">
          <cell r="B141">
            <v>2021</v>
          </cell>
          <cell r="C141">
            <v>8861.4817579195842</v>
          </cell>
          <cell r="D141">
            <v>7142.7987258480616</v>
          </cell>
          <cell r="E141">
            <v>23511.791589999997</v>
          </cell>
          <cell r="H141">
            <v>5275.4875041027326</v>
          </cell>
          <cell r="I141">
            <v>62.732572453522145</v>
          </cell>
          <cell r="J141">
            <v>6458.1071416209006</v>
          </cell>
          <cell r="K141">
            <v>6458.1071416208997</v>
          </cell>
          <cell r="M141">
            <v>49165.9</v>
          </cell>
          <cell r="T141">
            <v>12373.093735266</v>
          </cell>
        </row>
        <row r="142">
          <cell r="B142">
            <v>2022</v>
          </cell>
          <cell r="C142">
            <v>8939.7091549265242</v>
          </cell>
          <cell r="D142">
            <v>7834.6313352379284</v>
          </cell>
          <cell r="E142">
            <v>24684.371709999999</v>
          </cell>
          <cell r="H142">
            <v>5889.7551444223427</v>
          </cell>
          <cell r="I142">
            <v>70.984686693659214</v>
          </cell>
          <cell r="J142">
            <v>7628.8524777683497</v>
          </cell>
          <cell r="K142">
            <v>7628.8524777683488</v>
          </cell>
          <cell r="M142">
            <v>50739.3</v>
          </cell>
          <cell r="T142">
            <v>14243.512219147511</v>
          </cell>
        </row>
        <row r="143">
          <cell r="B143">
            <v>2023</v>
          </cell>
          <cell r="C143">
            <v>9110.8317111566066</v>
          </cell>
          <cell r="D143">
            <v>8884.5655338200177</v>
          </cell>
          <cell r="E143">
            <v>25346.424189999998</v>
          </cell>
          <cell r="H143">
            <v>6395.8393610476551</v>
          </cell>
          <cell r="I143">
            <v>92.482361190798557</v>
          </cell>
          <cell r="J143">
            <v>8562.669708531399</v>
          </cell>
          <cell r="K143">
            <v>8562.669708531399</v>
          </cell>
          <cell r="M143">
            <v>52327.4</v>
          </cell>
          <cell r="T143">
            <v>16903.226366023548</v>
          </cell>
        </row>
        <row r="144">
          <cell r="B144">
            <v>2024</v>
          </cell>
          <cell r="C144">
            <v>9407.4381157639</v>
          </cell>
          <cell r="D144">
            <v>10099.064474904155</v>
          </cell>
          <cell r="E144">
            <v>25723.479709999996</v>
          </cell>
          <cell r="H144">
            <v>6981.7827257166146</v>
          </cell>
          <cell r="I144">
            <v>100.84175291605744</v>
          </cell>
          <cell r="J144">
            <v>8629.3888832909324</v>
          </cell>
          <cell r="K144">
            <v>8629.3888832909324</v>
          </cell>
          <cell r="M144">
            <v>53964.800000000003</v>
          </cell>
          <cell r="T144">
            <v>18824.628171822369</v>
          </cell>
        </row>
        <row r="145">
          <cell r="B145">
            <v>2025</v>
          </cell>
          <cell r="C145">
            <v>9392.4786138984455</v>
          </cell>
          <cell r="D145">
            <v>12056.922428860114</v>
          </cell>
          <cell r="E145">
            <v>25652.68633</v>
          </cell>
          <cell r="H145">
            <v>7457.287706558056</v>
          </cell>
          <cell r="I145">
            <v>106.2313004164492</v>
          </cell>
          <cell r="J145">
            <v>8879.9173535794216</v>
          </cell>
          <cell r="K145">
            <v>8879.9173535794216</v>
          </cell>
          <cell r="M145">
            <v>55878.5</v>
          </cell>
          <cell r="T145">
            <v>24599.13584287501</v>
          </cell>
        </row>
        <row r="146">
          <cell r="B146">
            <v>2026</v>
          </cell>
          <cell r="C146">
            <v>9515.8117922849233</v>
          </cell>
          <cell r="D146">
            <v>13418.79217566789</v>
          </cell>
          <cell r="E146">
            <v>26345.399419999998</v>
          </cell>
          <cell r="H146">
            <v>7941.07164221737</v>
          </cell>
          <cell r="I146">
            <v>113.88559482496746</v>
          </cell>
          <cell r="J146">
            <v>9427.889466852761</v>
          </cell>
          <cell r="K146">
            <v>9427.8894668527628</v>
          </cell>
          <cell r="M146">
            <v>57801.1</v>
          </cell>
          <cell r="T146">
            <v>18772.79652713528</v>
          </cell>
        </row>
        <row r="147">
          <cell r="B147">
            <v>2027</v>
          </cell>
          <cell r="C147">
            <v>9648.4185763246751</v>
          </cell>
          <cell r="D147">
            <v>14623.128906777629</v>
          </cell>
          <cell r="E147">
            <v>27156.331619999997</v>
          </cell>
          <cell r="H147">
            <v>8519.8023095530007</v>
          </cell>
          <cell r="I147">
            <v>127.55751431771014</v>
          </cell>
          <cell r="J147">
            <v>10024.183333212843</v>
          </cell>
          <cell r="K147">
            <v>10024.183333212843</v>
          </cell>
          <cell r="M147">
            <v>59648.3</v>
          </cell>
          <cell r="T147">
            <v>18574.41581798323</v>
          </cell>
        </row>
        <row r="148">
          <cell r="B148">
            <v>2028</v>
          </cell>
          <cell r="C148">
            <v>9717.1663941040006</v>
          </cell>
          <cell r="D148">
            <v>15958.235586793198</v>
          </cell>
          <cell r="E148">
            <v>28160.50215</v>
          </cell>
          <cell r="H148">
            <v>8881.2662171179072</v>
          </cell>
          <cell r="I148">
            <v>133.27531258454292</v>
          </cell>
          <cell r="J148">
            <v>10441.888162616931</v>
          </cell>
          <cell r="K148">
            <v>10441.888162616931</v>
          </cell>
          <cell r="M148">
            <v>61500.999999999993</v>
          </cell>
          <cell r="T148">
            <v>16953.80897416293</v>
          </cell>
        </row>
        <row r="149">
          <cell r="B149">
            <v>2029</v>
          </cell>
          <cell r="C149">
            <v>9798.6015138970142</v>
          </cell>
          <cell r="D149">
            <v>17417.373603533881</v>
          </cell>
          <cell r="E149">
            <v>28922.89503</v>
          </cell>
          <cell r="H149">
            <v>9143.616013162924</v>
          </cell>
          <cell r="I149">
            <v>138.72537558936233</v>
          </cell>
          <cell r="J149">
            <v>10749.6587466315</v>
          </cell>
          <cell r="K149">
            <v>10749.6587466315</v>
          </cell>
          <cell r="M149">
            <v>63416.6</v>
          </cell>
          <cell r="T149">
            <v>16986.144873768204</v>
          </cell>
        </row>
        <row r="150">
          <cell r="B150">
            <v>2030</v>
          </cell>
          <cell r="C150">
            <v>9551.33558631093</v>
          </cell>
          <cell r="D150">
            <v>18836.687150127789</v>
          </cell>
          <cell r="E150">
            <v>29140.072019999996</v>
          </cell>
          <cell r="H150">
            <v>9459.4214749627954</v>
          </cell>
          <cell r="I150">
            <v>143.43274831256943</v>
          </cell>
          <cell r="J150">
            <v>11422.376018522631</v>
          </cell>
          <cell r="K150">
            <v>11422.376018522633</v>
          </cell>
          <cell r="M150">
            <v>65054.200000000004</v>
          </cell>
          <cell r="T150">
            <v>17524.178133910031</v>
          </cell>
        </row>
      </sheetData>
      <sheetData sheetId="8">
        <row r="10">
          <cell r="A10" t="str">
            <v>Angola</v>
          </cell>
          <cell r="C10">
            <v>0</v>
          </cell>
          <cell r="D10">
            <v>0</v>
          </cell>
          <cell r="E10">
            <v>4822.6428000000005</v>
          </cell>
          <cell r="F10">
            <v>0</v>
          </cell>
          <cell r="G10">
            <v>4668.6419999999989</v>
          </cell>
          <cell r="H10">
            <v>2190</v>
          </cell>
          <cell r="I10">
            <v>319.1268</v>
          </cell>
          <cell r="J10">
            <v>0</v>
          </cell>
          <cell r="K10">
            <v>0</v>
          </cell>
          <cell r="L10">
            <v>12000.411599999999</v>
          </cell>
          <cell r="M10">
            <v>10904.885999999999</v>
          </cell>
          <cell r="N10">
            <v>3507.1536000000001</v>
          </cell>
          <cell r="O10">
            <v>7397.732399999999</v>
          </cell>
          <cell r="P10">
            <v>8589.18</v>
          </cell>
          <cell r="Q10">
            <v>18228.684000000001</v>
          </cell>
          <cell r="R10">
            <v>38.456400000000002</v>
          </cell>
          <cell r="S10">
            <v>646.48799999999994</v>
          </cell>
          <cell r="T10">
            <v>0</v>
          </cell>
        </row>
        <row r="11">
          <cell r="A11" t="str">
            <v>Botswana</v>
          </cell>
          <cell r="C11">
            <v>19979.545200000004</v>
          </cell>
          <cell r="D11">
            <v>0</v>
          </cell>
          <cell r="E11">
            <v>0.26279999999999998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19979.808000000005</v>
          </cell>
          <cell r="M11">
            <v>28.645199999999999</v>
          </cell>
          <cell r="N11">
            <v>12323.305199999999</v>
          </cell>
          <cell r="O11">
            <v>-12294.659999999998</v>
          </cell>
          <cell r="P11">
            <v>4057.6319999999996</v>
          </cell>
          <cell r="Q11">
            <v>7097.3519999999999</v>
          </cell>
          <cell r="R11">
            <v>19.1844</v>
          </cell>
          <cell r="S11">
            <v>0</v>
          </cell>
          <cell r="T11">
            <v>104.76960000000001</v>
          </cell>
        </row>
        <row r="12">
          <cell r="A12" t="str">
            <v>DRC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72429.169200000004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72429.169200000004</v>
          </cell>
          <cell r="M12">
            <v>0</v>
          </cell>
          <cell r="N12">
            <v>34617.592799999999</v>
          </cell>
          <cell r="O12">
            <v>-34617.592799999999</v>
          </cell>
          <cell r="P12">
            <v>25999.68</v>
          </cell>
          <cell r="Q12">
            <v>36129.743999999999</v>
          </cell>
          <cell r="R12">
            <v>0</v>
          </cell>
          <cell r="S12">
            <v>1277.5583999999999</v>
          </cell>
          <cell r="T12">
            <v>0</v>
          </cell>
        </row>
        <row r="13">
          <cell r="A13" t="str">
            <v>Lesotho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603.65159999999992</v>
          </cell>
          <cell r="H13">
            <v>0</v>
          </cell>
          <cell r="I13">
            <v>0</v>
          </cell>
          <cell r="J13">
            <v>0</v>
          </cell>
          <cell r="K13">
            <v>59.305199999999992</v>
          </cell>
          <cell r="L13">
            <v>662.95679999999993</v>
          </cell>
          <cell r="M13">
            <v>712.18799999999999</v>
          </cell>
          <cell r="N13">
            <v>126.40679999999999</v>
          </cell>
          <cell r="O13">
            <v>585.78120000000001</v>
          </cell>
          <cell r="P13">
            <v>246.15600000000001</v>
          </cell>
          <cell r="Q13">
            <v>1153.6920000000002</v>
          </cell>
          <cell r="R13">
            <v>2.6279999999999997</v>
          </cell>
          <cell r="S13">
            <v>43.362000000000002</v>
          </cell>
          <cell r="T13">
            <v>0</v>
          </cell>
        </row>
        <row r="14">
          <cell r="A14" t="str">
            <v>Malawi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2878.098</v>
          </cell>
          <cell r="H14">
            <v>876</v>
          </cell>
          <cell r="I14">
            <v>0</v>
          </cell>
          <cell r="J14">
            <v>0</v>
          </cell>
          <cell r="K14">
            <v>0</v>
          </cell>
          <cell r="L14">
            <v>3754.098</v>
          </cell>
          <cell r="M14">
            <v>0</v>
          </cell>
          <cell r="N14">
            <v>243.44039999999998</v>
          </cell>
          <cell r="O14">
            <v>-243.44039999999998</v>
          </cell>
          <cell r="P14">
            <v>1207.1280000000002</v>
          </cell>
          <cell r="Q14">
            <v>3269.2320000000004</v>
          </cell>
          <cell r="R14">
            <v>0</v>
          </cell>
          <cell r="S14">
            <v>118.61039999999998</v>
          </cell>
          <cell r="T14">
            <v>0</v>
          </cell>
        </row>
        <row r="15">
          <cell r="A15" t="str">
            <v>Mozambique</v>
          </cell>
          <cell r="C15">
            <v>9247.8444</v>
          </cell>
          <cell r="D15">
            <v>0</v>
          </cell>
          <cell r="E15">
            <v>3093.0683999999997</v>
          </cell>
          <cell r="F15">
            <v>0</v>
          </cell>
          <cell r="G15">
            <v>20637.946799999998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32978.859599999996</v>
          </cell>
          <cell r="M15">
            <v>1212.5592000000001</v>
          </cell>
          <cell r="N15">
            <v>25727.1564</v>
          </cell>
          <cell r="O15">
            <v>-24514.5972</v>
          </cell>
          <cell r="P15">
            <v>4888.08</v>
          </cell>
          <cell r="Q15">
            <v>7927.8</v>
          </cell>
          <cell r="R15">
            <v>0</v>
          </cell>
          <cell r="S15">
            <v>285.66359999999997</v>
          </cell>
          <cell r="T15">
            <v>0</v>
          </cell>
        </row>
        <row r="16">
          <cell r="A16" t="str">
            <v>Namibia</v>
          </cell>
          <cell r="C16">
            <v>3236.7323999999999</v>
          </cell>
          <cell r="D16">
            <v>0</v>
          </cell>
          <cell r="E16">
            <v>140.24759999999998</v>
          </cell>
          <cell r="F16">
            <v>0</v>
          </cell>
          <cell r="G16">
            <v>2403.6563999999998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5780.6363999999994</v>
          </cell>
          <cell r="M16">
            <v>18321.277199999997</v>
          </cell>
          <cell r="N16">
            <v>17616.184799999999</v>
          </cell>
          <cell r="O16">
            <v>705.09239999999772</v>
          </cell>
          <cell r="P16">
            <v>3482.9760000000001</v>
          </cell>
          <cell r="Q16">
            <v>6092.58</v>
          </cell>
          <cell r="R16">
            <v>0</v>
          </cell>
          <cell r="S16">
            <v>187.9896</v>
          </cell>
          <cell r="T16">
            <v>0</v>
          </cell>
        </row>
        <row r="17">
          <cell r="A17" t="str">
            <v>South Africa</v>
          </cell>
          <cell r="C17">
            <v>282889.04520000005</v>
          </cell>
          <cell r="D17">
            <v>0</v>
          </cell>
          <cell r="E17">
            <v>575.09400000000005</v>
          </cell>
          <cell r="F17">
            <v>12783.818399999998</v>
          </cell>
          <cell r="G17">
            <v>1121.7180000000001</v>
          </cell>
          <cell r="H17">
            <v>569.4</v>
          </cell>
          <cell r="I17">
            <v>17496.610799999999</v>
          </cell>
          <cell r="J17">
            <v>1120.5791999999999</v>
          </cell>
          <cell r="K17">
            <v>42104.764799999997</v>
          </cell>
          <cell r="L17">
            <v>358661.03040000005</v>
          </cell>
          <cell r="M17">
            <v>53532.359999999993</v>
          </cell>
          <cell r="N17">
            <v>716.48040000000003</v>
          </cell>
          <cell r="O17">
            <v>52815.879599999993</v>
          </cell>
          <cell r="P17">
            <v>237074.508</v>
          </cell>
          <cell r="Q17">
            <v>414716.79599999997</v>
          </cell>
          <cell r="R17">
            <v>0</v>
          </cell>
          <cell r="S17">
            <v>876</v>
          </cell>
          <cell r="T17">
            <v>39040.166400000002</v>
          </cell>
        </row>
        <row r="18">
          <cell r="A18" t="str">
            <v>Swaziland</v>
          </cell>
          <cell r="C18">
            <v>7042.7772000000004</v>
          </cell>
          <cell r="D18">
            <v>0</v>
          </cell>
          <cell r="E18">
            <v>8.7599999999999997E-2</v>
          </cell>
          <cell r="F18">
            <v>0</v>
          </cell>
          <cell r="G18">
            <v>134.1156</v>
          </cell>
          <cell r="H18">
            <v>747.40319999999997</v>
          </cell>
          <cell r="I18">
            <v>0</v>
          </cell>
          <cell r="J18">
            <v>0</v>
          </cell>
          <cell r="K18">
            <v>0</v>
          </cell>
          <cell r="L18">
            <v>7924.3836000000001</v>
          </cell>
          <cell r="M18">
            <v>10696.135199999999</v>
          </cell>
          <cell r="N18">
            <v>16757.7048</v>
          </cell>
          <cell r="O18">
            <v>-6061.5696000000007</v>
          </cell>
          <cell r="P18">
            <v>734.08799999999997</v>
          </cell>
          <cell r="Q18">
            <v>1746.7439999999997</v>
          </cell>
          <cell r="R18">
            <v>5.2559999999999993</v>
          </cell>
          <cell r="S18">
            <v>63.422400000000003</v>
          </cell>
          <cell r="T18">
            <v>0</v>
          </cell>
        </row>
        <row r="19">
          <cell r="A19" t="str">
            <v>Tanzania</v>
          </cell>
          <cell r="C19">
            <v>1541.3219999999999</v>
          </cell>
          <cell r="D19">
            <v>0</v>
          </cell>
          <cell r="E19">
            <v>4662.9479999999994</v>
          </cell>
          <cell r="F19">
            <v>0</v>
          </cell>
          <cell r="G19">
            <v>4696.4987999999994</v>
          </cell>
          <cell r="H19">
            <v>4380</v>
          </cell>
          <cell r="I19">
            <v>807.49680000000001</v>
          </cell>
          <cell r="J19">
            <v>0</v>
          </cell>
          <cell r="K19">
            <v>946.69319999999993</v>
          </cell>
          <cell r="L19">
            <v>17034.9588</v>
          </cell>
          <cell r="M19">
            <v>2894.7419999999997</v>
          </cell>
          <cell r="N19">
            <v>0</v>
          </cell>
          <cell r="O19">
            <v>2894.7419999999997</v>
          </cell>
          <cell r="P19">
            <v>7640.4720000000007</v>
          </cell>
          <cell r="Q19">
            <v>20694.624</v>
          </cell>
          <cell r="R19">
            <v>25.491600000000002</v>
          </cell>
          <cell r="S19">
            <v>735.05160000000001</v>
          </cell>
          <cell r="T19">
            <v>1993.6884</v>
          </cell>
        </row>
        <row r="20">
          <cell r="A20" t="str">
            <v>Zambia</v>
          </cell>
          <cell r="C20">
            <v>2311.9392000000003</v>
          </cell>
          <cell r="D20">
            <v>0</v>
          </cell>
          <cell r="E20">
            <v>0.70079999999999998</v>
          </cell>
          <cell r="F20">
            <v>0</v>
          </cell>
          <cell r="G20">
            <v>19829.223599999998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22141.863599999997</v>
          </cell>
          <cell r="M20">
            <v>16819.375199999999</v>
          </cell>
          <cell r="N20">
            <v>4578.2388000000001</v>
          </cell>
          <cell r="O20">
            <v>12241.136399999999</v>
          </cell>
          <cell r="P20">
            <v>21722.171999999999</v>
          </cell>
          <cell r="Q20">
            <v>32497.848000000002</v>
          </cell>
          <cell r="R20">
            <v>8.4971999999999994</v>
          </cell>
          <cell r="S20">
            <v>1142.3915999999999</v>
          </cell>
          <cell r="T20">
            <v>0</v>
          </cell>
        </row>
        <row r="21">
          <cell r="A21" t="str">
            <v>Zimbabwe</v>
          </cell>
          <cell r="C21">
            <v>20345.362799999999</v>
          </cell>
          <cell r="D21">
            <v>0</v>
          </cell>
          <cell r="E21">
            <v>2.8031999999999999</v>
          </cell>
          <cell r="F21">
            <v>0</v>
          </cell>
          <cell r="G21">
            <v>4062.7127999999998</v>
          </cell>
          <cell r="H21">
            <v>0</v>
          </cell>
          <cell r="I21">
            <v>0</v>
          </cell>
          <cell r="J21">
            <v>0</v>
          </cell>
          <cell r="K21">
            <v>941.3495999999999</v>
          </cell>
          <cell r="L21">
            <v>25352.2284</v>
          </cell>
          <cell r="M21">
            <v>11343.9372</v>
          </cell>
          <cell r="N21">
            <v>15207.797999999999</v>
          </cell>
          <cell r="O21">
            <v>-3863.8607999999986</v>
          </cell>
          <cell r="P21">
            <v>11615.76</v>
          </cell>
          <cell r="Q21">
            <v>20319.696</v>
          </cell>
          <cell r="R21">
            <v>10.95</v>
          </cell>
          <cell r="S21">
            <v>726.46680000000003</v>
          </cell>
          <cell r="T2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900</v>
          </cell>
        </row>
        <row r="360">
          <cell r="J360">
            <v>1800</v>
          </cell>
        </row>
        <row r="361">
          <cell r="J361">
            <v>2700</v>
          </cell>
        </row>
        <row r="362">
          <cell r="J362">
            <v>3600</v>
          </cell>
        </row>
        <row r="363">
          <cell r="J363">
            <v>4500</v>
          </cell>
        </row>
        <row r="364">
          <cell r="J364">
            <v>5400</v>
          </cell>
        </row>
        <row r="365">
          <cell r="J365">
            <v>6300</v>
          </cell>
        </row>
        <row r="366">
          <cell r="J366">
            <v>7200</v>
          </cell>
        </row>
        <row r="367">
          <cell r="J367">
            <v>8100</v>
          </cell>
        </row>
        <row r="368">
          <cell r="J368">
            <v>9000</v>
          </cell>
        </row>
        <row r="369">
          <cell r="J369">
            <v>9900</v>
          </cell>
        </row>
        <row r="370">
          <cell r="J370">
            <v>10800</v>
          </cell>
        </row>
        <row r="371">
          <cell r="J371">
            <v>11700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All"/>
      <sheetName val="TechCosts"/>
      <sheetName val="OtherParams"/>
      <sheetName val="Single"/>
      <sheetName val="REProd"/>
      <sheetName val="RENewCap"/>
      <sheetName val="DemandsPrices"/>
      <sheetName val="Sum"/>
      <sheetName val="ByCountry"/>
      <sheetName val="ByProject"/>
      <sheetName val="Map"/>
      <sheetName val="Map report"/>
      <sheetName val="TransRaw"/>
      <sheetName val="RawANr"/>
      <sheetName val="RawBOr"/>
      <sheetName val="RawDRr"/>
      <sheetName val="RawLEr"/>
      <sheetName val="RawMAr"/>
      <sheetName val="RawMOr"/>
      <sheetName val="RawNAr"/>
      <sheetName val="RawSAr"/>
      <sheetName val="RawSWr"/>
      <sheetName val="RawTAr"/>
      <sheetName val="RawZAr"/>
      <sheetName val="RawZIr"/>
      <sheetName val="RawTB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1">
          <cell r="L101">
            <v>270559.74411888962</v>
          </cell>
        </row>
        <row r="102">
          <cell r="L102">
            <v>279588.01983308641</v>
          </cell>
        </row>
        <row r="103">
          <cell r="L103">
            <v>289955.80733985599</v>
          </cell>
        </row>
        <row r="104">
          <cell r="L104">
            <v>299785.68716148962</v>
          </cell>
        </row>
        <row r="105">
          <cell r="L105">
            <v>302722.92759051837</v>
          </cell>
        </row>
        <row r="106">
          <cell r="L106">
            <v>309883.2268910688</v>
          </cell>
        </row>
        <row r="107">
          <cell r="L107">
            <v>327734.92758110398</v>
          </cell>
        </row>
        <row r="108">
          <cell r="L108">
            <v>330721.74606743519</v>
          </cell>
        </row>
        <row r="109">
          <cell r="L109">
            <v>335128.45093287848</v>
          </cell>
        </row>
        <row r="110">
          <cell r="L110">
            <v>340519.06980672962</v>
          </cell>
        </row>
        <row r="111">
          <cell r="L111">
            <v>345630.04730802722</v>
          </cell>
        </row>
        <row r="112">
          <cell r="L112">
            <v>356425.12615182728</v>
          </cell>
        </row>
        <row r="113">
          <cell r="L113">
            <v>363981.09658428479</v>
          </cell>
        </row>
        <row r="114">
          <cell r="L114">
            <v>361432.8641576448</v>
          </cell>
        </row>
        <row r="115">
          <cell r="L115">
            <v>357055.88050825917</v>
          </cell>
        </row>
        <row r="116">
          <cell r="L116">
            <v>346072.74554545915</v>
          </cell>
        </row>
        <row r="117">
          <cell r="L117">
            <v>346071.79740615835</v>
          </cell>
        </row>
        <row r="118">
          <cell r="L118">
            <v>346751.12081264157</v>
          </cell>
        </row>
        <row r="119">
          <cell r="L119">
            <v>347516.79024451203</v>
          </cell>
        </row>
        <row r="120">
          <cell r="L120">
            <v>347673.88507601764</v>
          </cell>
        </row>
        <row r="121">
          <cell r="L121">
            <v>346610.16223077598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9"/>
  <sheetViews>
    <sheetView workbookViewId="0">
      <selection activeCell="D9" sqref="D9"/>
    </sheetView>
  </sheetViews>
  <sheetFormatPr defaultRowHeight="14.4" x14ac:dyDescent="0.3"/>
  <cols>
    <col min="3" max="3" width="17" customWidth="1"/>
    <col min="19" max="19" width="16" customWidth="1"/>
  </cols>
  <sheetData>
    <row r="1" spans="1:25" ht="15" x14ac:dyDescent="0.25">
      <c r="F1" s="19">
        <v>1E-8</v>
      </c>
    </row>
    <row r="2" spans="1:25" ht="20.25" thickBot="1" x14ac:dyDescent="0.35">
      <c r="C2" s="2" t="s">
        <v>0</v>
      </c>
      <c r="D2" s="2"/>
      <c r="E2" s="2"/>
      <c r="U2" t="s">
        <v>45</v>
      </c>
      <c r="V2">
        <f>[1]RawDRr!$J$305*8.76/1000</f>
        <v>60.265295999999999</v>
      </c>
      <c r="W2" s="13">
        <f>V2/U10</f>
        <v>0.41457509006082799</v>
      </c>
    </row>
    <row r="3" spans="1:25" ht="15.75" thickTop="1" x14ac:dyDescent="0.25">
      <c r="T3" s="3" t="s">
        <v>1</v>
      </c>
    </row>
    <row r="4" spans="1:25" ht="18" thickBot="1" x14ac:dyDescent="0.35">
      <c r="C4" s="4" t="str">
        <f>A5&amp;" vs "&amp;A6</f>
        <v>Reference vs Renewable</v>
      </c>
      <c r="D4" s="4"/>
      <c r="E4" s="4"/>
      <c r="F4" s="4"/>
      <c r="G4" s="4"/>
      <c r="H4" s="4"/>
      <c r="T4" s="3"/>
    </row>
    <row r="5" spans="1:25" s="3" customFormat="1" ht="15.75" thickTop="1" x14ac:dyDescent="0.25">
      <c r="A5" t="s">
        <v>11</v>
      </c>
      <c r="D5" s="3" t="str">
        <f>[1]Sum!AN9</f>
        <v>Coal</v>
      </c>
      <c r="E5" s="3" t="str">
        <f>[1]Sum!AO9</f>
        <v>Oil</v>
      </c>
      <c r="F5" s="3" t="str">
        <f>[1]Sum!AP9</f>
        <v>Gas</v>
      </c>
      <c r="G5" s="3" t="str">
        <f>[1]Sum!AQ9</f>
        <v>Nuclear</v>
      </c>
      <c r="H5" s="3" t="str">
        <f>[1]Sum!AR9</f>
        <v>Hydro</v>
      </c>
      <c r="I5" s="3" t="str">
        <f>[1]Sum!AS9</f>
        <v>Biomass</v>
      </c>
      <c r="J5" s="3" t="str">
        <f>[1]Sum!AT9</f>
        <v>Solar PV</v>
      </c>
      <c r="K5" s="3" t="str">
        <f>[1]Sum!AU9</f>
        <v>Solar Thermal</v>
      </c>
      <c r="L5" s="3" t="str">
        <f>[1]Sum!AV9</f>
        <v>Wind</v>
      </c>
      <c r="M5" s="3" t="str">
        <f>[1]Sum!AW9</f>
        <v>Net Imports</v>
      </c>
      <c r="N5" s="3" t="str">
        <f>[1]Sum!AX9</f>
        <v>Dist. Oil</v>
      </c>
      <c r="O5" s="3" t="str">
        <f>[1]Sum!AY9</f>
        <v>Dist. Biomass</v>
      </c>
      <c r="P5" s="3" t="str">
        <f>[1]Sum!AZ9</f>
        <v>Mini Hydro</v>
      </c>
      <c r="Q5" s="3" t="str">
        <f>[1]Sum!BA9</f>
        <v>Dist.Solar PV</v>
      </c>
      <c r="T5" s="3" t="s">
        <v>24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12</v>
      </c>
    </row>
    <row r="6" spans="1:25" ht="15" x14ac:dyDescent="0.25">
      <c r="A6" t="s">
        <v>14</v>
      </c>
      <c r="B6">
        <v>2010</v>
      </c>
      <c r="C6">
        <v>2010</v>
      </c>
      <c r="D6" s="1">
        <f>[1]Sum!AN24</f>
        <v>263463.83280000003</v>
      </c>
      <c r="E6" s="1">
        <f>[1]Sum!AO24</f>
        <v>2425.1184000000003</v>
      </c>
      <c r="F6" s="1">
        <f>[1]Sum!AP24</f>
        <v>4322.3591999999999</v>
      </c>
      <c r="G6" s="1">
        <f>[1]Sum!AQ24</f>
        <v>12783.818399999998</v>
      </c>
      <c r="H6" s="1">
        <f>[1]Sum!AR24</f>
        <v>36887.834399999992</v>
      </c>
      <c r="I6" s="1">
        <f>[1]Sum!AS24</f>
        <v>1587.3995999999997</v>
      </c>
      <c r="J6" s="1">
        <f>[1]Sum!AT24</f>
        <v>0</v>
      </c>
      <c r="K6" s="1">
        <f>[1]Sum!AU24</f>
        <v>0</v>
      </c>
      <c r="L6" s="1">
        <f>[1]Sum!AV24</f>
        <v>0</v>
      </c>
      <c r="M6" s="1">
        <f>[1]Sum!AW24</f>
        <v>-594.36599999999453</v>
      </c>
      <c r="N6" s="1">
        <f>[1]Sum!AX24</f>
        <v>544.95960000000002</v>
      </c>
      <c r="O6" s="1">
        <f>[1]Sum!AY24</f>
        <v>0</v>
      </c>
      <c r="P6" s="1">
        <f>[1]Sum!AZ24</f>
        <v>0</v>
      </c>
      <c r="Q6" s="1">
        <f>[1]Sum!BA24</f>
        <v>0</v>
      </c>
      <c r="S6">
        <f>C6</f>
        <v>2010</v>
      </c>
      <c r="T6" s="1">
        <f>(SUM(D6:G6)+N6)/1000</f>
        <v>283.5400884</v>
      </c>
      <c r="U6" s="1">
        <f>(H6+P6)/1000</f>
        <v>36.887834399999996</v>
      </c>
      <c r="V6" s="1">
        <f>L6/1000</f>
        <v>0</v>
      </c>
      <c r="W6" s="1">
        <f>(J6+K6+Q6)/1000</f>
        <v>0</v>
      </c>
      <c r="X6" s="1">
        <f>(I6+O6)/1000</f>
        <v>1.5873995999999997</v>
      </c>
      <c r="Y6" s="1">
        <f>M6/1000</f>
        <v>-0.59436599999999451</v>
      </c>
    </row>
    <row r="7" spans="1:25" ht="15" x14ac:dyDescent="0.25">
      <c r="B7">
        <v>2015</v>
      </c>
      <c r="C7" s="5" t="str">
        <f>A5&amp;" "&amp;B7</f>
        <v>Reference 2015</v>
      </c>
      <c r="D7" s="1">
        <f>[2]Sum!AN25</f>
        <v>302703.2892</v>
      </c>
      <c r="E7" s="1">
        <f>[2]Sum!AO25</f>
        <v>0</v>
      </c>
      <c r="F7" s="1">
        <f>[2]Sum!AP25</f>
        <v>9369.0828000000001</v>
      </c>
      <c r="G7" s="1">
        <f>[2]Sum!AQ25</f>
        <v>12783.818399999998</v>
      </c>
      <c r="H7" s="1">
        <f>[2]Sum!AR25</f>
        <v>44676.175199999998</v>
      </c>
      <c r="I7" s="1">
        <f>[2]Sum!AS25</f>
        <v>3132.4883999999997</v>
      </c>
      <c r="J7" s="1">
        <f>[2]Sum!AT25</f>
        <v>2584.8132000000001</v>
      </c>
      <c r="K7" s="1">
        <f>[2]Sum!AU25</f>
        <v>840.43439999999998</v>
      </c>
      <c r="L7" s="1">
        <f>[2]Sum!AV25</f>
        <v>4890.7956000000004</v>
      </c>
      <c r="M7" s="1">
        <f>[2]Sum!AW25</f>
        <v>-602.25</v>
      </c>
      <c r="N7" s="1">
        <f>[2]Sum!AX25</f>
        <v>616.70400000000006</v>
      </c>
      <c r="O7" s="1">
        <f>[2]Sum!AY25</f>
        <v>0</v>
      </c>
      <c r="P7" s="1">
        <f>[2]Sum!AZ25</f>
        <v>992.77080000000012</v>
      </c>
      <c r="Q7" s="1">
        <f>[2]Sum!BA25</f>
        <v>0</v>
      </c>
      <c r="S7" t="str">
        <f t="shared" ref="S7:S12" si="0">C7</f>
        <v>Reference 2015</v>
      </c>
      <c r="T7" s="1">
        <f t="shared" ref="T7:T12" si="1">(SUM(D7:G7)+N7)/1000</f>
        <v>325.47289439999997</v>
      </c>
      <c r="U7" s="1">
        <f t="shared" ref="U7:U12" si="2">(H7+P7)/1000</f>
        <v>45.668945999999998</v>
      </c>
      <c r="V7" s="1">
        <f t="shared" ref="V7:V12" si="3">L7/1000</f>
        <v>4.8907956000000006</v>
      </c>
      <c r="W7" s="1">
        <f t="shared" ref="W7:W12" si="4">(J7+K7+Q7)/1000</f>
        <v>3.4252476000000001</v>
      </c>
      <c r="X7" s="1">
        <f t="shared" ref="X7:X12" si="5">(I7+O7)/1000</f>
        <v>3.1324883999999997</v>
      </c>
      <c r="Y7" s="1">
        <f t="shared" ref="Y7:Y12" si="6">M7/1000</f>
        <v>-0.60224999999999995</v>
      </c>
    </row>
    <row r="8" spans="1:25" ht="15" x14ac:dyDescent="0.25">
      <c r="B8">
        <v>2015</v>
      </c>
      <c r="C8" s="5" t="str">
        <f>A6&amp;" "&amp;B8</f>
        <v>Renewable 2015</v>
      </c>
      <c r="D8" s="1">
        <f>[1]Sum!AN25</f>
        <v>302755.58639999997</v>
      </c>
      <c r="E8" s="1">
        <f>[1]Sum!AO25</f>
        <v>0</v>
      </c>
      <c r="F8" s="1">
        <f>[1]Sum!AP25</f>
        <v>9317.1359999999968</v>
      </c>
      <c r="G8" s="1">
        <f>[1]Sum!AQ25</f>
        <v>12783.818399999998</v>
      </c>
      <c r="H8" s="1">
        <f>[1]Sum!AR25</f>
        <v>44676.262799999997</v>
      </c>
      <c r="I8" s="1">
        <f>[1]Sum!AS25</f>
        <v>3132.4883999999997</v>
      </c>
      <c r="J8" s="1">
        <f>[1]Sum!AT25</f>
        <v>2638.2492000000002</v>
      </c>
      <c r="K8" s="1">
        <f>[1]Sum!AU25</f>
        <v>840.43439999999998</v>
      </c>
      <c r="L8" s="1">
        <f>[1]Sum!AV25</f>
        <v>4890.9708000000001</v>
      </c>
      <c r="M8" s="1">
        <f>[1]Sum!AW25</f>
        <v>-603.47640000000683</v>
      </c>
      <c r="N8" s="1">
        <f>[1]Sum!AX25</f>
        <v>592.17600000000004</v>
      </c>
      <c r="O8" s="1">
        <f>[1]Sum!AY25</f>
        <v>0</v>
      </c>
      <c r="P8" s="1">
        <f>[1]Sum!AZ25</f>
        <v>979.01760000000002</v>
      </c>
      <c r="Q8" s="1">
        <f>[1]Sum!BA25</f>
        <v>0</v>
      </c>
      <c r="S8" t="str">
        <f>C8</f>
        <v>Renewable 2015</v>
      </c>
      <c r="T8" s="1">
        <f t="shared" si="1"/>
        <v>325.44871679999994</v>
      </c>
      <c r="U8" s="1">
        <f t="shared" si="2"/>
        <v>45.655280399999995</v>
      </c>
      <c r="V8" s="1">
        <f t="shared" si="3"/>
        <v>4.8909707999999998</v>
      </c>
      <c r="W8" s="1">
        <f t="shared" si="4"/>
        <v>3.4786836000000001</v>
      </c>
      <c r="X8" s="1">
        <f t="shared" si="5"/>
        <v>3.1324883999999997</v>
      </c>
      <c r="Y8" s="1">
        <f t="shared" si="6"/>
        <v>-0.6034764000000068</v>
      </c>
    </row>
    <row r="9" spans="1:25" ht="15" x14ac:dyDescent="0.25">
      <c r="B9">
        <v>2030</v>
      </c>
      <c r="C9" s="5" t="str">
        <f>A5&amp;" "&amp;B9</f>
        <v>Reference 2030</v>
      </c>
      <c r="D9" s="1">
        <f>[2]Sum!AN26</f>
        <v>338090.62319999997</v>
      </c>
      <c r="E9" s="1">
        <f>[2]Sum!AO26</f>
        <v>0</v>
      </c>
      <c r="F9" s="1">
        <f>[2]Sum!AP26</f>
        <v>26841.078000000005</v>
      </c>
      <c r="G9" s="1">
        <f>[2]Sum!AQ26</f>
        <v>83688.484799999991</v>
      </c>
      <c r="H9" s="1">
        <f>[2]Sum!AR26</f>
        <v>140383.4676</v>
      </c>
      <c r="I9" s="1">
        <f>[2]Sum!AS26</f>
        <v>11785.879200000001</v>
      </c>
      <c r="J9" s="1">
        <f>[2]Sum!AT26</f>
        <v>3463.1783999999998</v>
      </c>
      <c r="K9" s="1">
        <f>[2]Sum!AU26</f>
        <v>1120.5791999999999</v>
      </c>
      <c r="L9" s="1">
        <f>[2]Sum!AV26</f>
        <v>21911.212799999998</v>
      </c>
      <c r="M9" s="1">
        <f>[2]Sum!AW26</f>
        <v>-5421.476399999985</v>
      </c>
      <c r="N9" s="1">
        <f>[2]Sum!AX26</f>
        <v>263.06279999999998</v>
      </c>
      <c r="O9" s="1">
        <f>[2]Sum!AY26</f>
        <v>0</v>
      </c>
      <c r="P9" s="1">
        <f>[2]Sum!AZ26</f>
        <v>6182.8079999999991</v>
      </c>
      <c r="Q9" s="1">
        <f>[2]Sum!BA26</f>
        <v>0</v>
      </c>
      <c r="S9" t="str">
        <f t="shared" si="0"/>
        <v>Reference 2030</v>
      </c>
      <c r="T9" s="1">
        <f t="shared" si="1"/>
        <v>448.88324879999993</v>
      </c>
      <c r="U9" s="1">
        <f t="shared" si="2"/>
        <v>146.56627559999998</v>
      </c>
      <c r="V9" s="1">
        <f t="shared" si="3"/>
        <v>21.911212799999998</v>
      </c>
      <c r="W9" s="1">
        <f t="shared" si="4"/>
        <v>4.5837576000000002</v>
      </c>
      <c r="X9" s="1">
        <f t="shared" si="5"/>
        <v>11.785879200000002</v>
      </c>
      <c r="Y9" s="1">
        <f t="shared" si="6"/>
        <v>-5.4214763999999853</v>
      </c>
    </row>
    <row r="10" spans="1:25" ht="15" x14ac:dyDescent="0.25">
      <c r="B10">
        <v>2030</v>
      </c>
      <c r="C10" s="5" t="str">
        <f>A6&amp;" "&amp;B10</f>
        <v>Renewable 2030</v>
      </c>
      <c r="D10" s="1">
        <f>[1]Sum!AN26</f>
        <v>312408.75599999999</v>
      </c>
      <c r="E10" s="1">
        <f>[1]Sum!AO26</f>
        <v>0</v>
      </c>
      <c r="F10" s="1">
        <f>[1]Sum!AP26</f>
        <v>6493.9632000000001</v>
      </c>
      <c r="G10" s="1">
        <f>[1]Sum!AQ26</f>
        <v>16521.36</v>
      </c>
      <c r="H10" s="1">
        <f>[1]Sum!AR26</f>
        <v>139168.63079999998</v>
      </c>
      <c r="I10" s="1">
        <f>[1]Sum!AS26</f>
        <v>10189.193999999998</v>
      </c>
      <c r="J10" s="1">
        <f>[1]Sum!AT26</f>
        <v>36409.012799999997</v>
      </c>
      <c r="K10" s="1">
        <f>[1]Sum!AU26</f>
        <v>1120.5791999999999</v>
      </c>
      <c r="L10" s="1">
        <f>[1]Sum!AV26</f>
        <v>50458.476000000002</v>
      </c>
      <c r="M10" s="1">
        <f>[1]Sum!AW26</f>
        <v>-4238.2632000000158</v>
      </c>
      <c r="N10" s="1">
        <f>[1]Sum!AX26</f>
        <v>113.70480000000001</v>
      </c>
      <c r="O10" s="1">
        <f>[1]Sum!AY26</f>
        <v>0</v>
      </c>
      <c r="P10" s="1">
        <f>[1]Sum!AZ26</f>
        <v>6197.7875999999997</v>
      </c>
      <c r="Q10" s="1">
        <f>[1]Sum!BA26</f>
        <v>45682.436399999999</v>
      </c>
      <c r="S10" t="str">
        <f t="shared" si="0"/>
        <v>Renewable 2030</v>
      </c>
      <c r="T10" s="1">
        <f t="shared" si="1"/>
        <v>335.53778399999999</v>
      </c>
      <c r="U10" s="1">
        <f t="shared" si="2"/>
        <v>145.36641839999999</v>
      </c>
      <c r="V10" s="1">
        <f t="shared" si="3"/>
        <v>50.458476000000005</v>
      </c>
      <c r="W10" s="1">
        <f t="shared" si="4"/>
        <v>83.212028399999994</v>
      </c>
      <c r="X10" s="1">
        <f t="shared" si="5"/>
        <v>10.189193999999997</v>
      </c>
      <c r="Y10" s="1">
        <f t="shared" si="6"/>
        <v>-4.2382632000000156</v>
      </c>
    </row>
    <row r="11" spans="1:25" ht="15" x14ac:dyDescent="0.25">
      <c r="B11">
        <v>2050</v>
      </c>
      <c r="C11" s="5" t="str">
        <f>A5&amp;" "&amp;B11</f>
        <v>Reference 2050</v>
      </c>
      <c r="D11" s="1">
        <f>[2]Sum!AN27</f>
        <v>381354.59879999998</v>
      </c>
      <c r="E11" s="1">
        <f>[2]Sum!AO27</f>
        <v>0</v>
      </c>
      <c r="F11" s="1">
        <f>[2]Sum!AP27</f>
        <v>75446.901599999983</v>
      </c>
      <c r="G11" s="1">
        <f>[2]Sum!AQ27</f>
        <v>361308.82799999998</v>
      </c>
      <c r="H11" s="1">
        <f>[2]Sum!AR27</f>
        <v>195019.2372</v>
      </c>
      <c r="I11" s="1">
        <f>[2]Sum!AS27</f>
        <v>19359.599999999999</v>
      </c>
      <c r="J11" s="1">
        <f>[2]Sum!AT27</f>
        <v>0</v>
      </c>
      <c r="K11" s="1">
        <f>[2]Sum!AU27</f>
        <v>0</v>
      </c>
      <c r="L11" s="1">
        <f>[2]Sum!AV27</f>
        <v>31158.268800000002</v>
      </c>
      <c r="M11" s="1">
        <f>[2]Sum!AW27</f>
        <v>-7458.4391999999934</v>
      </c>
      <c r="N11" s="1">
        <f>[2]Sum!AX27</f>
        <v>725.6783999999999</v>
      </c>
      <c r="O11" s="1">
        <f>[2]Sum!AY27</f>
        <v>0</v>
      </c>
      <c r="P11" s="1">
        <f>[2]Sum!AZ27</f>
        <v>8560.7975999999999</v>
      </c>
      <c r="Q11" s="1">
        <f>[2]Sum!BA27</f>
        <v>0</v>
      </c>
      <c r="S11" t="str">
        <f t="shared" si="0"/>
        <v>Reference 2050</v>
      </c>
      <c r="T11" s="1">
        <f t="shared" si="1"/>
        <v>818.83600679999995</v>
      </c>
      <c r="U11" s="1">
        <f t="shared" si="2"/>
        <v>203.58003479999999</v>
      </c>
      <c r="V11" s="1">
        <f t="shared" si="3"/>
        <v>31.158268800000002</v>
      </c>
      <c r="W11" s="1">
        <f t="shared" si="4"/>
        <v>0</v>
      </c>
      <c r="X11" s="1">
        <f t="shared" si="5"/>
        <v>19.359599999999997</v>
      </c>
      <c r="Y11" s="1">
        <f t="shared" si="6"/>
        <v>-7.4584391999999937</v>
      </c>
    </row>
    <row r="12" spans="1:25" ht="15" x14ac:dyDescent="0.25">
      <c r="B12">
        <v>2050</v>
      </c>
      <c r="C12" s="5" t="str">
        <f>A6&amp;" "&amp;B12</f>
        <v>Renewable 2050</v>
      </c>
      <c r="D12" s="1">
        <f>[1]Sum!AN27</f>
        <v>170200.31759999998</v>
      </c>
      <c r="E12" s="1">
        <f>[1]Sum!AO27</f>
        <v>0</v>
      </c>
      <c r="F12" s="1">
        <f>[1]Sum!AP27</f>
        <v>10152.752399999999</v>
      </c>
      <c r="G12" s="1">
        <f>[1]Sum!AQ27</f>
        <v>45859.6512</v>
      </c>
      <c r="H12" s="1">
        <f>[1]Sum!AR27</f>
        <v>191662.31759999998</v>
      </c>
      <c r="I12" s="1">
        <f>[1]Sum!AS27</f>
        <v>14534.9424</v>
      </c>
      <c r="J12" s="1">
        <f>[1]Sum!AT27</f>
        <v>763.60919999999999</v>
      </c>
      <c r="K12" s="1">
        <f>[1]Sum!AU27</f>
        <v>333455.18159999995</v>
      </c>
      <c r="L12" s="1">
        <f>[1]Sum!AV27</f>
        <v>93876.627599999978</v>
      </c>
      <c r="M12" s="1">
        <f>[1]Sum!AW27</f>
        <v>-7953.4668000000238</v>
      </c>
      <c r="N12" s="1">
        <f>[1]Sum!AX27</f>
        <v>95.221199999999996</v>
      </c>
      <c r="O12" s="1">
        <f>[1]Sum!AY27</f>
        <v>0</v>
      </c>
      <c r="P12" s="1">
        <f>[1]Sum!AZ27</f>
        <v>7989.2952000000005</v>
      </c>
      <c r="Q12" s="1">
        <f>[1]Sum!BA27</f>
        <v>176892.0816</v>
      </c>
      <c r="S12" t="str">
        <f t="shared" si="0"/>
        <v>Renewable 2050</v>
      </c>
      <c r="T12" s="1">
        <f t="shared" si="1"/>
        <v>226.30794239999997</v>
      </c>
      <c r="U12" s="1">
        <f t="shared" si="2"/>
        <v>199.65161279999998</v>
      </c>
      <c r="V12" s="1">
        <f t="shared" si="3"/>
        <v>93.876627599999978</v>
      </c>
      <c r="W12" s="1">
        <f t="shared" si="4"/>
        <v>511.11087240000001</v>
      </c>
      <c r="X12" s="1">
        <f t="shared" si="5"/>
        <v>14.5349424</v>
      </c>
      <c r="Y12" s="1">
        <f t="shared" si="6"/>
        <v>-7.9534668000000242</v>
      </c>
    </row>
    <row r="13" spans="1:25" ht="15" x14ac:dyDescent="0.25">
      <c r="T13" s="13"/>
      <c r="U13" s="13"/>
    </row>
    <row r="14" spans="1:25" ht="15" x14ac:dyDescent="0.25">
      <c r="T14" s="13"/>
      <c r="U14" s="13"/>
    </row>
    <row r="15" spans="1:25" ht="15" x14ac:dyDescent="0.25">
      <c r="D15" s="1">
        <f>D10-D9</f>
        <v>-25681.867199999979</v>
      </c>
      <c r="E15" s="1">
        <f t="shared" ref="E15:Q15" si="7">E10-E9</f>
        <v>0</v>
      </c>
      <c r="F15" s="1">
        <f t="shared" si="7"/>
        <v>-20347.114800000003</v>
      </c>
      <c r="G15" s="1">
        <f t="shared" si="7"/>
        <v>-67167.124799999991</v>
      </c>
      <c r="H15" s="1">
        <f t="shared" si="7"/>
        <v>-1214.8368000000191</v>
      </c>
      <c r="I15" s="1">
        <f t="shared" si="7"/>
        <v>-1596.6852000000035</v>
      </c>
      <c r="J15" s="1">
        <f t="shared" si="7"/>
        <v>32945.8344</v>
      </c>
      <c r="K15" s="1">
        <f t="shared" si="7"/>
        <v>0</v>
      </c>
      <c r="L15" s="1">
        <f t="shared" si="7"/>
        <v>28547.263200000005</v>
      </c>
      <c r="M15" s="1">
        <f t="shared" si="7"/>
        <v>1183.2131999999692</v>
      </c>
      <c r="N15" s="1">
        <f t="shared" si="7"/>
        <v>-149.35799999999998</v>
      </c>
      <c r="O15" s="1">
        <f t="shared" si="7"/>
        <v>0</v>
      </c>
      <c r="P15" s="1">
        <f t="shared" si="7"/>
        <v>14.979600000000573</v>
      </c>
      <c r="Q15" s="1">
        <f t="shared" si="7"/>
        <v>45682.436399999999</v>
      </c>
      <c r="T15" s="13" t="s">
        <v>46</v>
      </c>
      <c r="U15" s="21">
        <f>6879*8.76/1000</f>
        <v>60.260040000000004</v>
      </c>
      <c r="V15">
        <f>U15/U10</f>
        <v>0.41453893315431656</v>
      </c>
    </row>
    <row r="16" spans="1:25" ht="15" x14ac:dyDescent="0.25">
      <c r="D16" s="13">
        <f t="shared" ref="D16:Q16" si="8">D15/(D9+eps)</f>
        <v>-7.5961489132477134E-2</v>
      </c>
      <c r="E16" s="13">
        <f t="shared" si="8"/>
        <v>0</v>
      </c>
      <c r="F16" s="13">
        <f t="shared" si="8"/>
        <v>-0.7580587784139079</v>
      </c>
      <c r="G16" s="13">
        <f t="shared" si="8"/>
        <v>-0.80258502660800923</v>
      </c>
      <c r="H16" s="13">
        <f t="shared" si="8"/>
        <v>-8.6537027526732251E-3</v>
      </c>
      <c r="I16" s="13">
        <f t="shared" si="8"/>
        <v>-0.13547442434321305</v>
      </c>
      <c r="J16" s="13">
        <f t="shared" si="8"/>
        <v>9.5131785298455522</v>
      </c>
      <c r="K16" s="13">
        <f t="shared" si="8"/>
        <v>0</v>
      </c>
      <c r="L16" s="13">
        <f t="shared" si="8"/>
        <v>1.3028609352005827</v>
      </c>
      <c r="M16" s="13">
        <f t="shared" si="8"/>
        <v>-0.21824556867980738</v>
      </c>
      <c r="N16" s="13">
        <f t="shared" si="8"/>
        <v>-0.56776556774398479</v>
      </c>
      <c r="O16" s="13">
        <f t="shared" si="8"/>
        <v>0</v>
      </c>
      <c r="P16" s="13">
        <f t="shared" si="8"/>
        <v>2.4227826579729383E-3</v>
      </c>
      <c r="Q16" s="13">
        <f t="shared" si="8"/>
        <v>4568243640000</v>
      </c>
      <c r="T16" s="13"/>
      <c r="U16" s="13"/>
    </row>
    <row r="17" spans="1:33" ht="15" x14ac:dyDescent="0.25">
      <c r="T17" t="s">
        <v>44</v>
      </c>
      <c r="U17" s="13">
        <f>SUM(V10:X10)/SUM(T10:X10)</f>
        <v>0.23026250110768243</v>
      </c>
    </row>
    <row r="18" spans="1:33" ht="15" x14ac:dyDescent="0.25">
      <c r="T18" t="s">
        <v>2</v>
      </c>
      <c r="U18">
        <v>2010</v>
      </c>
      <c r="V18" s="13">
        <f>U6/SUM(T6:X6)</f>
        <v>0.11455304090834156</v>
      </c>
    </row>
    <row r="19" spans="1:33" ht="15" x14ac:dyDescent="0.25">
      <c r="U19">
        <v>2030</v>
      </c>
      <c r="V19" s="13">
        <f>U10/SUM(T10:X10)</f>
        <v>0.23267416413442046</v>
      </c>
    </row>
    <row r="20" spans="1:33" ht="15" x14ac:dyDescent="0.25">
      <c r="T20" s="3" t="s">
        <v>1</v>
      </c>
    </row>
    <row r="21" spans="1:33" ht="18" thickBot="1" x14ac:dyDescent="0.35">
      <c r="C21" s="4" t="str">
        <f>A22&amp;" vs "&amp;A23</f>
        <v>Reference vs Ren_noGInga</v>
      </c>
      <c r="D21" s="4"/>
      <c r="E21" s="4"/>
      <c r="F21" s="4"/>
      <c r="G21" s="4"/>
      <c r="H21" s="4"/>
      <c r="T21" s="3"/>
    </row>
    <row r="22" spans="1:33" ht="15.75" thickTop="1" x14ac:dyDescent="0.25">
      <c r="A22" t="s">
        <v>11</v>
      </c>
      <c r="C22" s="3"/>
      <c r="D22" s="3" t="str">
        <f>[1]Sum!AN9</f>
        <v>Coal</v>
      </c>
      <c r="E22" s="3" t="str">
        <f>[1]Sum!AO9</f>
        <v>Oil</v>
      </c>
      <c r="F22" s="3" t="str">
        <f>[1]Sum!AP9</f>
        <v>Gas</v>
      </c>
      <c r="G22" s="3" t="str">
        <f>[1]Sum!AQ9</f>
        <v>Nuclear</v>
      </c>
      <c r="H22" s="3" t="str">
        <f>[1]Sum!AR9</f>
        <v>Hydro</v>
      </c>
      <c r="I22" s="3" t="str">
        <f>[1]Sum!AS9</f>
        <v>Biomass</v>
      </c>
      <c r="J22" s="3" t="str">
        <f>[1]Sum!AT9</f>
        <v>Solar PV</v>
      </c>
      <c r="K22" s="3" t="str">
        <f>[1]Sum!AU9</f>
        <v>Solar Thermal</v>
      </c>
      <c r="L22" s="3" t="str">
        <f>[1]Sum!AV9</f>
        <v>Wind</v>
      </c>
      <c r="M22" s="3" t="str">
        <f>[1]Sum!AW9</f>
        <v>Net Imports</v>
      </c>
      <c r="N22" s="3" t="str">
        <f>[1]Sum!AX9</f>
        <v>Dist. Oil</v>
      </c>
      <c r="O22" s="3" t="str">
        <f>[1]Sum!AY9</f>
        <v>Dist. Biomass</v>
      </c>
      <c r="P22" s="3" t="str">
        <f>[1]Sum!AZ9</f>
        <v>Mini Hydro</v>
      </c>
      <c r="Q22" s="3" t="str">
        <f>[1]Sum!BA9</f>
        <v>Dist.Solar PV</v>
      </c>
      <c r="R22" s="3"/>
      <c r="S22" s="3"/>
      <c r="T22" s="3" t="s">
        <v>24</v>
      </c>
      <c r="U22" s="3" t="s">
        <v>2</v>
      </c>
      <c r="V22" s="3" t="s">
        <v>3</v>
      </c>
      <c r="W22" s="3" t="s">
        <v>4</v>
      </c>
      <c r="X22" s="3" t="s">
        <v>5</v>
      </c>
      <c r="Y22" s="3" t="s">
        <v>12</v>
      </c>
      <c r="Z22" s="3"/>
      <c r="AA22" s="3"/>
      <c r="AB22" s="3"/>
      <c r="AC22" s="3"/>
      <c r="AD22" s="3"/>
      <c r="AE22" s="3"/>
      <c r="AF22" s="3"/>
      <c r="AG22" s="3"/>
    </row>
    <row r="23" spans="1:33" ht="15" x14ac:dyDescent="0.25">
      <c r="A23" t="s">
        <v>23</v>
      </c>
      <c r="B23">
        <f>B6</f>
        <v>2010</v>
      </c>
      <c r="C23">
        <v>2010</v>
      </c>
      <c r="D23" s="1">
        <f>[1]Sum!AN24</f>
        <v>263463.83280000003</v>
      </c>
      <c r="E23" s="1">
        <f>[1]Sum!AO24</f>
        <v>2425.1184000000003</v>
      </c>
      <c r="F23" s="1">
        <f>[1]Sum!AP24</f>
        <v>4322.3591999999999</v>
      </c>
      <c r="G23" s="1">
        <f>[1]Sum!AQ24</f>
        <v>12783.818399999998</v>
      </c>
      <c r="H23" s="1">
        <f>[1]Sum!AR24</f>
        <v>36887.834399999992</v>
      </c>
      <c r="I23" s="1">
        <f>[1]Sum!AS24</f>
        <v>1587.3995999999997</v>
      </c>
      <c r="J23" s="1">
        <f>[1]Sum!AT24</f>
        <v>0</v>
      </c>
      <c r="K23" s="1">
        <f>[1]Sum!AU24</f>
        <v>0</v>
      </c>
      <c r="L23" s="1">
        <f>[1]Sum!AV24</f>
        <v>0</v>
      </c>
      <c r="M23" s="1">
        <f>[1]Sum!AW24</f>
        <v>-594.36599999999453</v>
      </c>
      <c r="N23" s="1">
        <f>[1]Sum!AX24</f>
        <v>544.95960000000002</v>
      </c>
      <c r="O23" s="1">
        <f>[1]Sum!AY24</f>
        <v>0</v>
      </c>
      <c r="P23" s="1">
        <f>[1]Sum!AZ24</f>
        <v>0</v>
      </c>
      <c r="Q23" s="1">
        <f>[1]Sum!BA24</f>
        <v>0</v>
      </c>
      <c r="S23" s="5">
        <f>C23</f>
        <v>2010</v>
      </c>
      <c r="T23" s="1">
        <f>(SUM(D23:G23)+N23)/1000</f>
        <v>283.5400884</v>
      </c>
      <c r="U23" s="1">
        <f>(H23+P23)/1000</f>
        <v>36.887834399999996</v>
      </c>
      <c r="V23" s="1">
        <f>L23/1000</f>
        <v>0</v>
      </c>
      <c r="W23" s="1">
        <f>(J23+K23+Q23)/1000</f>
        <v>0</v>
      </c>
      <c r="X23" s="1">
        <f>(I23+O23)/1000</f>
        <v>1.5873995999999997</v>
      </c>
      <c r="Y23" s="1">
        <f>M23/1000</f>
        <v>-0.59436599999999451</v>
      </c>
    </row>
    <row r="24" spans="1:33" ht="15" x14ac:dyDescent="0.25">
      <c r="B24">
        <f t="shared" ref="B24:B29" si="9">B7</f>
        <v>2015</v>
      </c>
      <c r="C24" s="5" t="str">
        <f>A22&amp;" "&amp;B24</f>
        <v>Reference 2015</v>
      </c>
      <c r="D24" s="1">
        <f t="shared" ref="D24:Q24" si="10">D7</f>
        <v>302703.2892</v>
      </c>
      <c r="E24" s="1">
        <f t="shared" si="10"/>
        <v>0</v>
      </c>
      <c r="F24" s="1">
        <f t="shared" si="10"/>
        <v>9369.0828000000001</v>
      </c>
      <c r="G24" s="1">
        <f t="shared" si="10"/>
        <v>12783.818399999998</v>
      </c>
      <c r="H24" s="1">
        <f t="shared" si="10"/>
        <v>44676.175199999998</v>
      </c>
      <c r="I24" s="1">
        <f t="shared" si="10"/>
        <v>3132.4883999999997</v>
      </c>
      <c r="J24" s="1">
        <f t="shared" si="10"/>
        <v>2584.8132000000001</v>
      </c>
      <c r="K24" s="1">
        <f t="shared" si="10"/>
        <v>840.43439999999998</v>
      </c>
      <c r="L24" s="1">
        <f t="shared" si="10"/>
        <v>4890.7956000000004</v>
      </c>
      <c r="M24" s="1">
        <f t="shared" si="10"/>
        <v>-602.25</v>
      </c>
      <c r="N24" s="1">
        <f t="shared" si="10"/>
        <v>616.70400000000006</v>
      </c>
      <c r="O24" s="1">
        <f t="shared" si="10"/>
        <v>0</v>
      </c>
      <c r="P24" s="1">
        <f t="shared" si="10"/>
        <v>992.77080000000012</v>
      </c>
      <c r="Q24" s="1">
        <f t="shared" si="10"/>
        <v>0</v>
      </c>
      <c r="S24" s="5" t="str">
        <f t="shared" ref="S24:S29" si="11">C24</f>
        <v>Reference 2015</v>
      </c>
      <c r="T24" s="1">
        <f t="shared" ref="T24:T29" si="12">(SUM(D24:G24)+N24)/1000</f>
        <v>325.47289439999997</v>
      </c>
      <c r="U24" s="1">
        <f t="shared" ref="U24:U29" si="13">(H24+P24)/1000</f>
        <v>45.668945999999998</v>
      </c>
      <c r="V24" s="1">
        <f t="shared" ref="V24:V29" si="14">L24/1000</f>
        <v>4.8907956000000006</v>
      </c>
      <c r="W24" s="1">
        <f t="shared" ref="W24:W29" si="15">(J24+K24+Q24)/1000</f>
        <v>3.4252476000000001</v>
      </c>
      <c r="X24" s="1">
        <f t="shared" ref="X24:X29" si="16">(I24+O24)/1000</f>
        <v>3.1324883999999997</v>
      </c>
      <c r="Y24" s="1">
        <f t="shared" ref="Y24:Y29" si="17">M24/1000</f>
        <v>-0.60224999999999995</v>
      </c>
    </row>
    <row r="25" spans="1:33" ht="15" x14ac:dyDescent="0.25">
      <c r="B25">
        <f t="shared" si="9"/>
        <v>2015</v>
      </c>
      <c r="C25" s="5" t="str">
        <f>A23&amp;" "&amp;B25</f>
        <v>Ren_noGInga 2015</v>
      </c>
      <c r="D25" s="1">
        <f>[3]Sum!AN25</f>
        <v>302717.21760000003</v>
      </c>
      <c r="E25" s="1">
        <f>[3]Sum!AO25</f>
        <v>0</v>
      </c>
      <c r="F25" s="1">
        <f>[3]Sum!AP25</f>
        <v>9201.0659999999971</v>
      </c>
      <c r="G25" s="1">
        <f>[3]Sum!AQ25</f>
        <v>12783.818399999998</v>
      </c>
      <c r="H25" s="1">
        <f>[3]Sum!AR25</f>
        <v>44676.262799999997</v>
      </c>
      <c r="I25" s="1">
        <f>[3]Sum!AS25</f>
        <v>3132.4883999999997</v>
      </c>
      <c r="J25" s="1">
        <f>[3]Sum!AT25</f>
        <v>2756.0711999999999</v>
      </c>
      <c r="K25" s="1">
        <f>[3]Sum!AU25</f>
        <v>840.43439999999998</v>
      </c>
      <c r="L25" s="1">
        <f>[3]Sum!AV25</f>
        <v>4890.9708000000001</v>
      </c>
      <c r="M25" s="1">
        <f>[3]Sum!AW25</f>
        <v>-602.25</v>
      </c>
      <c r="N25" s="1">
        <f>[3]Sum!AX25</f>
        <v>599.18400000000008</v>
      </c>
      <c r="O25" s="1">
        <f>[3]Sum!AY25</f>
        <v>0</v>
      </c>
      <c r="P25" s="1">
        <f>[3]Sum!AZ25</f>
        <v>996.36239999999998</v>
      </c>
      <c r="Q25" s="1">
        <f>[3]Sum!BA25</f>
        <v>0</v>
      </c>
      <c r="S25" s="5" t="str">
        <f>C25</f>
        <v>Ren_noGInga 2015</v>
      </c>
      <c r="T25" s="1">
        <f t="shared" si="12"/>
        <v>325.301286</v>
      </c>
      <c r="U25" s="1">
        <f t="shared" si="13"/>
        <v>45.672625199999992</v>
      </c>
      <c r="V25" s="1">
        <f t="shared" si="14"/>
        <v>4.8909707999999998</v>
      </c>
      <c r="W25" s="1">
        <f t="shared" si="15"/>
        <v>3.5965056</v>
      </c>
      <c r="X25" s="1">
        <f t="shared" si="16"/>
        <v>3.1324883999999997</v>
      </c>
      <c r="Y25" s="1">
        <f t="shared" si="17"/>
        <v>-0.60224999999999995</v>
      </c>
    </row>
    <row r="26" spans="1:33" ht="15" x14ac:dyDescent="0.25">
      <c r="B26">
        <f t="shared" si="9"/>
        <v>2030</v>
      </c>
      <c r="C26" s="5" t="str">
        <f>A22&amp;" "&amp;B26</f>
        <v>Reference 2030</v>
      </c>
      <c r="D26" s="1">
        <f t="shared" ref="D26:Q26" si="18">D9</f>
        <v>338090.62319999997</v>
      </c>
      <c r="E26" s="1">
        <f t="shared" si="18"/>
        <v>0</v>
      </c>
      <c r="F26" s="1">
        <f t="shared" si="18"/>
        <v>26841.078000000005</v>
      </c>
      <c r="G26" s="1">
        <f t="shared" si="18"/>
        <v>83688.484799999991</v>
      </c>
      <c r="H26" s="1">
        <f t="shared" si="18"/>
        <v>140383.4676</v>
      </c>
      <c r="I26" s="1">
        <f t="shared" si="18"/>
        <v>11785.879200000001</v>
      </c>
      <c r="J26" s="1">
        <f t="shared" si="18"/>
        <v>3463.1783999999998</v>
      </c>
      <c r="K26" s="1">
        <f t="shared" si="18"/>
        <v>1120.5791999999999</v>
      </c>
      <c r="L26" s="1">
        <f t="shared" si="18"/>
        <v>21911.212799999998</v>
      </c>
      <c r="M26" s="1">
        <f t="shared" si="18"/>
        <v>-5421.476399999985</v>
      </c>
      <c r="N26" s="1">
        <f t="shared" si="18"/>
        <v>263.06279999999998</v>
      </c>
      <c r="O26" s="1">
        <f t="shared" si="18"/>
        <v>0</v>
      </c>
      <c r="P26" s="1">
        <f t="shared" si="18"/>
        <v>6182.8079999999991</v>
      </c>
      <c r="Q26" s="1">
        <f t="shared" si="18"/>
        <v>0</v>
      </c>
      <c r="S26" s="5" t="str">
        <f t="shared" si="11"/>
        <v>Reference 2030</v>
      </c>
      <c r="T26" s="1">
        <f t="shared" si="12"/>
        <v>448.88324879999993</v>
      </c>
      <c r="U26" s="1">
        <f t="shared" si="13"/>
        <v>146.56627559999998</v>
      </c>
      <c r="V26" s="1">
        <f t="shared" si="14"/>
        <v>21.911212799999998</v>
      </c>
      <c r="W26" s="1">
        <f t="shared" si="15"/>
        <v>4.5837576000000002</v>
      </c>
      <c r="X26" s="1">
        <f t="shared" si="16"/>
        <v>11.785879200000002</v>
      </c>
      <c r="Y26" s="1">
        <f t="shared" si="17"/>
        <v>-5.4214763999999853</v>
      </c>
    </row>
    <row r="27" spans="1:33" ht="15" x14ac:dyDescent="0.25">
      <c r="B27">
        <f t="shared" si="9"/>
        <v>2030</v>
      </c>
      <c r="C27" s="5" t="str">
        <f>A23&amp;" "&amp;B27</f>
        <v>Ren_noGInga 2030</v>
      </c>
      <c r="D27" s="1">
        <f>[3]Sum!AN26</f>
        <v>315892.95839999994</v>
      </c>
      <c r="E27" s="1">
        <f>[3]Sum!AO26</f>
        <v>11.4756</v>
      </c>
      <c r="F27" s="1">
        <f>[3]Sum!AP26</f>
        <v>12900.413999999999</v>
      </c>
      <c r="G27" s="1">
        <f>[3]Sum!AQ26</f>
        <v>26917.0272</v>
      </c>
      <c r="H27" s="1">
        <f>[3]Sum!AR26</f>
        <v>92320.150800000003</v>
      </c>
      <c r="I27" s="1">
        <f>[3]Sum!AS26</f>
        <v>15958.179599999999</v>
      </c>
      <c r="J27" s="1">
        <f>[3]Sum!AT26</f>
        <v>61452.363599999997</v>
      </c>
      <c r="K27" s="1">
        <f>[3]Sum!AU26</f>
        <v>1120.5791999999999</v>
      </c>
      <c r="L27" s="1">
        <f>[3]Sum!AV26</f>
        <v>47515.378799999999</v>
      </c>
      <c r="M27" s="1">
        <f>[3]Sum!AW26</f>
        <v>-1717.0475999999981</v>
      </c>
      <c r="N27" s="1">
        <f>[3]Sum!AX26</f>
        <v>80.3292</v>
      </c>
      <c r="O27" s="1">
        <f>[3]Sum!AY26</f>
        <v>0</v>
      </c>
      <c r="P27" s="1">
        <f>[3]Sum!AZ26</f>
        <v>6183.1583999999993</v>
      </c>
      <c r="Q27" s="1">
        <f>[3]Sum!BA26</f>
        <v>42410.839199999995</v>
      </c>
      <c r="S27" s="5" t="str">
        <f t="shared" si="11"/>
        <v>Ren_noGInga 2030</v>
      </c>
      <c r="T27" s="1">
        <f t="shared" si="12"/>
        <v>355.80220439999994</v>
      </c>
      <c r="U27" s="1">
        <f t="shared" si="13"/>
        <v>98.503309200000004</v>
      </c>
      <c r="V27" s="1">
        <f t="shared" si="14"/>
        <v>47.515378800000001</v>
      </c>
      <c r="W27" s="1">
        <f t="shared" si="15"/>
        <v>104.98378199999999</v>
      </c>
      <c r="X27" s="1">
        <f t="shared" si="16"/>
        <v>15.958179599999999</v>
      </c>
      <c r="Y27" s="1">
        <f t="shared" si="17"/>
        <v>-1.7170475999999981</v>
      </c>
    </row>
    <row r="28" spans="1:33" ht="15" x14ac:dyDescent="0.25">
      <c r="B28">
        <f t="shared" si="9"/>
        <v>2050</v>
      </c>
      <c r="C28" s="5" t="str">
        <f>A22&amp;" "&amp;B28</f>
        <v>Reference 2050</v>
      </c>
      <c r="D28" s="1">
        <f t="shared" ref="D28:Q28" si="19">D11</f>
        <v>381354.59879999998</v>
      </c>
      <c r="E28" s="1">
        <f t="shared" si="19"/>
        <v>0</v>
      </c>
      <c r="F28" s="1">
        <f t="shared" si="19"/>
        <v>75446.901599999983</v>
      </c>
      <c r="G28" s="1">
        <f t="shared" si="19"/>
        <v>361308.82799999998</v>
      </c>
      <c r="H28" s="1">
        <f t="shared" si="19"/>
        <v>195019.2372</v>
      </c>
      <c r="I28" s="1">
        <f t="shared" si="19"/>
        <v>19359.599999999999</v>
      </c>
      <c r="J28" s="1">
        <f t="shared" si="19"/>
        <v>0</v>
      </c>
      <c r="K28" s="1">
        <f t="shared" si="19"/>
        <v>0</v>
      </c>
      <c r="L28" s="1">
        <f t="shared" si="19"/>
        <v>31158.268800000002</v>
      </c>
      <c r="M28" s="1">
        <f t="shared" si="19"/>
        <v>-7458.4391999999934</v>
      </c>
      <c r="N28" s="1">
        <f t="shared" si="19"/>
        <v>725.6783999999999</v>
      </c>
      <c r="O28" s="1">
        <f t="shared" si="19"/>
        <v>0</v>
      </c>
      <c r="P28" s="1">
        <f t="shared" si="19"/>
        <v>8560.7975999999999</v>
      </c>
      <c r="Q28" s="1">
        <f t="shared" si="19"/>
        <v>0</v>
      </c>
      <c r="S28" s="5" t="str">
        <f t="shared" si="11"/>
        <v>Reference 2050</v>
      </c>
      <c r="T28" s="1">
        <f t="shared" si="12"/>
        <v>818.83600679999995</v>
      </c>
      <c r="U28" s="1">
        <f t="shared" si="13"/>
        <v>203.58003479999999</v>
      </c>
      <c r="V28" s="1">
        <f t="shared" si="14"/>
        <v>31.158268800000002</v>
      </c>
      <c r="W28" s="1">
        <f t="shared" si="15"/>
        <v>0</v>
      </c>
      <c r="X28" s="1">
        <f t="shared" si="16"/>
        <v>19.359599999999997</v>
      </c>
      <c r="Y28" s="1">
        <f t="shared" si="17"/>
        <v>-7.4584391999999937</v>
      </c>
    </row>
    <row r="29" spans="1:33" ht="15" x14ac:dyDescent="0.25">
      <c r="B29">
        <f t="shared" si="9"/>
        <v>2050</v>
      </c>
      <c r="C29" s="5" t="str">
        <f>A23&amp;" "&amp;B29</f>
        <v>Ren_noGInga 2050</v>
      </c>
      <c r="D29" s="1">
        <f>[3]Sum!AN27</f>
        <v>154634.49840000001</v>
      </c>
      <c r="E29" s="1">
        <f>[3]Sum!AO27</f>
        <v>0</v>
      </c>
      <c r="F29" s="1">
        <f>[3]Sum!AP27</f>
        <v>13868.656800000001</v>
      </c>
      <c r="G29" s="1">
        <f>[3]Sum!AQ27</f>
        <v>58613.773199999996</v>
      </c>
      <c r="H29" s="1">
        <f>[3]Sum!AR27</f>
        <v>111123.49080000001</v>
      </c>
      <c r="I29" s="1">
        <f>[3]Sum!AS27</f>
        <v>21106.168799999999</v>
      </c>
      <c r="J29" s="1">
        <f>[3]Sum!AT27</f>
        <v>34209.902399999999</v>
      </c>
      <c r="K29" s="1">
        <f>[3]Sum!AU27</f>
        <v>342776.61</v>
      </c>
      <c r="L29" s="1">
        <f>[3]Sum!AV27</f>
        <v>106685.49959999998</v>
      </c>
      <c r="M29" s="1">
        <f>[3]Sum!AW27</f>
        <v>-4110.0167999999976</v>
      </c>
      <c r="N29" s="1">
        <f>[3]Sum!AX27</f>
        <v>82.519199999999998</v>
      </c>
      <c r="O29" s="1">
        <f>[3]Sum!AY27</f>
        <v>0</v>
      </c>
      <c r="P29" s="1">
        <f>[3]Sum!AZ27</f>
        <v>8169.6635999999999</v>
      </c>
      <c r="Q29" s="1">
        <f>[3]Sum!BA27</f>
        <v>188579.58599999998</v>
      </c>
      <c r="S29" s="5" t="str">
        <f t="shared" si="11"/>
        <v>Ren_noGInga 2050</v>
      </c>
      <c r="T29" s="1">
        <f t="shared" si="12"/>
        <v>227.19944760000001</v>
      </c>
      <c r="U29" s="1">
        <f t="shared" si="13"/>
        <v>119.29315440000002</v>
      </c>
      <c r="V29" s="1">
        <f t="shared" si="14"/>
        <v>106.68549959999999</v>
      </c>
      <c r="W29" s="1">
        <f t="shared" si="15"/>
        <v>565.56609839999999</v>
      </c>
      <c r="X29" s="1">
        <f t="shared" si="16"/>
        <v>21.106168799999999</v>
      </c>
      <c r="Y29" s="1">
        <f t="shared" si="17"/>
        <v>-4.1100167999999977</v>
      </c>
    </row>
    <row r="30" spans="1:33" ht="15" x14ac:dyDescent="0.25">
      <c r="T30" s="13">
        <f>T28/SUM($T$28:$Y$28)</f>
        <v>0.76851699446236843</v>
      </c>
      <c r="U30" s="13">
        <f t="shared" ref="U30:Y30" si="20">U28/SUM($T$28:$Y$28)</f>
        <v>0.19106965885447966</v>
      </c>
      <c r="V30" s="13">
        <f t="shared" si="20"/>
        <v>2.9243534592971677E-2</v>
      </c>
      <c r="W30" s="13">
        <f t="shared" si="20"/>
        <v>0</v>
      </c>
      <c r="X30" s="13">
        <f t="shared" si="20"/>
        <v>1.8169916176668147E-2</v>
      </c>
      <c r="Y30" s="13">
        <f t="shared" si="20"/>
        <v>-7.0001040864881361E-3</v>
      </c>
      <c r="Z30" s="14">
        <f>SUM(U30:Y30)</f>
        <v>0.23148300553763138</v>
      </c>
    </row>
    <row r="31" spans="1:33" ht="15" x14ac:dyDescent="0.25">
      <c r="T31" s="13">
        <f>T29/SUM($T$29:$Y$29)</f>
        <v>0.21935946317171198</v>
      </c>
      <c r="U31" s="13">
        <f t="shared" ref="U31:Y31" si="21">U29/SUM($T$29:$Y$29)</f>
        <v>0.11517669864811834</v>
      </c>
      <c r="V31" s="13">
        <f t="shared" si="21"/>
        <v>0.1030040969186841</v>
      </c>
      <c r="W31" s="13">
        <f t="shared" si="21"/>
        <v>0.54605007645777226</v>
      </c>
      <c r="X31" s="13">
        <f t="shared" si="21"/>
        <v>2.0377857017199612E-2</v>
      </c>
      <c r="Y31" s="13">
        <f t="shared" si="21"/>
        <v>-3.9681922134863368E-3</v>
      </c>
      <c r="Z31" s="14">
        <f>SUM(U31:Y31)</f>
        <v>0.78064053682828805</v>
      </c>
    </row>
    <row r="32" spans="1:33" ht="15" x14ac:dyDescent="0.25">
      <c r="T32" s="13">
        <f>T26/SUM($T$26:$Y$26)</f>
        <v>0.71443083253258699</v>
      </c>
      <c r="U32" s="13">
        <f t="shared" ref="U32:Y32" si="22">U26/SUM($T$26:$Y$26)</f>
        <v>0.23327104893763323</v>
      </c>
      <c r="V32" s="13">
        <f t="shared" si="22"/>
        <v>3.4873312925689813E-2</v>
      </c>
      <c r="W32" s="13">
        <f t="shared" si="22"/>
        <v>7.2953886496099811E-3</v>
      </c>
      <c r="X32" s="13">
        <f t="shared" si="22"/>
        <v>1.8758096924967056E-2</v>
      </c>
      <c r="Y32" s="13">
        <f t="shared" si="22"/>
        <v>-8.6286799704871561E-3</v>
      </c>
      <c r="Z32" s="14">
        <f>SUM(U32:Y32)</f>
        <v>0.2855691674674129</v>
      </c>
    </row>
    <row r="33" spans="1:26" ht="15" x14ac:dyDescent="0.25">
      <c r="T33" s="13">
        <f>T27/SUM($T$27:$Y$27)</f>
        <v>0.57290815062816269</v>
      </c>
      <c r="U33" s="13">
        <f t="shared" ref="U33:Y33" si="23">U27/SUM($T$27:$Y$27)</f>
        <v>0.15860876635008869</v>
      </c>
      <c r="V33" s="13">
        <f t="shared" si="23"/>
        <v>7.650865412880116E-2</v>
      </c>
      <c r="W33" s="13">
        <f t="shared" si="23"/>
        <v>0.16904354061829471</v>
      </c>
      <c r="X33" s="13">
        <f t="shared" si="23"/>
        <v>2.5695656319626992E-2</v>
      </c>
      <c r="Y33" s="13">
        <f t="shared" si="23"/>
        <v>-2.764768044974272E-3</v>
      </c>
      <c r="Z33" s="14">
        <f>SUM(U33:Y33)</f>
        <v>0.42709184937183731</v>
      </c>
    </row>
    <row r="37" spans="1:26" x14ac:dyDescent="0.3">
      <c r="T37" s="3" t="s">
        <v>1</v>
      </c>
    </row>
    <row r="38" spans="1:26" ht="18" thickBot="1" x14ac:dyDescent="0.4">
      <c r="C38" s="4" t="str">
        <f>A39&amp;" vs "&amp;A40&amp;" "&amp;A41</f>
        <v>Reference vs Renewable Ren_noGInga</v>
      </c>
      <c r="D38" s="4"/>
      <c r="E38" s="4"/>
      <c r="F38" s="4"/>
      <c r="G38" s="4"/>
      <c r="H38" s="4"/>
      <c r="T38" s="3"/>
    </row>
    <row r="39" spans="1:26" ht="15" thickTop="1" x14ac:dyDescent="0.3">
      <c r="A39" t="s">
        <v>11</v>
      </c>
      <c r="C39" s="3"/>
      <c r="D39" s="17" t="str">
        <f>[1]Sum!AN23</f>
        <v>Coal</v>
      </c>
      <c r="E39" s="17" t="str">
        <f>[1]Sum!AO23</f>
        <v>Oil</v>
      </c>
      <c r="F39" s="17" t="str">
        <f>[1]Sum!AP23</f>
        <v>Gas</v>
      </c>
      <c r="G39" s="17" t="str">
        <f>[1]Sum!AQ23</f>
        <v>Nuclear</v>
      </c>
      <c r="H39" s="17" t="str">
        <f>[1]Sum!AR23</f>
        <v>Hydro</v>
      </c>
      <c r="I39" s="17" t="str">
        <f>[1]Sum!AS23</f>
        <v>Biomass</v>
      </c>
      <c r="J39" s="17" t="str">
        <f>[1]Sum!AT23</f>
        <v>Solar PV</v>
      </c>
      <c r="K39" s="17" t="str">
        <f>[1]Sum!AU23</f>
        <v>Solar Thermal</v>
      </c>
      <c r="L39" s="17" t="str">
        <f>[1]Sum!AV23</f>
        <v>Wind</v>
      </c>
      <c r="M39" s="17" t="str">
        <f>[1]Sum!AW23</f>
        <v>Net Imports</v>
      </c>
      <c r="N39" s="17" t="str">
        <f>[1]Sum!AX23</f>
        <v>Dist. Oil</v>
      </c>
      <c r="O39" s="17" t="str">
        <f>[1]Sum!AY23</f>
        <v>Dist. Biomass</v>
      </c>
      <c r="P39" s="17" t="str">
        <f>[1]Sum!AZ23</f>
        <v>Mini Hydro</v>
      </c>
      <c r="Q39" s="17" t="str">
        <f>[1]Sum!BA23</f>
        <v>Dist.Solar PV</v>
      </c>
      <c r="T39" s="3" t="s">
        <v>24</v>
      </c>
      <c r="U39" s="3" t="s">
        <v>2</v>
      </c>
      <c r="V39" s="3" t="s">
        <v>3</v>
      </c>
      <c r="W39" s="3" t="s">
        <v>4</v>
      </c>
      <c r="X39" s="3" t="s">
        <v>5</v>
      </c>
      <c r="Y39" s="3" t="s">
        <v>12</v>
      </c>
    </row>
    <row r="40" spans="1:26" x14ac:dyDescent="0.3">
      <c r="A40" t="s">
        <v>14</v>
      </c>
      <c r="C40">
        <f>C23</f>
        <v>2010</v>
      </c>
      <c r="D40" s="1">
        <f>D23</f>
        <v>263463.83280000003</v>
      </c>
      <c r="E40" s="1">
        <f t="shared" ref="E40:Q40" si="24">E23</f>
        <v>2425.1184000000003</v>
      </c>
      <c r="F40" s="1">
        <f t="shared" si="24"/>
        <v>4322.3591999999999</v>
      </c>
      <c r="G40" s="1">
        <f t="shared" si="24"/>
        <v>12783.818399999998</v>
      </c>
      <c r="H40" s="1">
        <f t="shared" si="24"/>
        <v>36887.834399999992</v>
      </c>
      <c r="I40" s="1">
        <f t="shared" si="24"/>
        <v>1587.3995999999997</v>
      </c>
      <c r="J40" s="1">
        <f t="shared" si="24"/>
        <v>0</v>
      </c>
      <c r="K40" s="1">
        <f t="shared" si="24"/>
        <v>0</v>
      </c>
      <c r="L40" s="1">
        <f t="shared" si="24"/>
        <v>0</v>
      </c>
      <c r="M40" s="1">
        <f t="shared" si="24"/>
        <v>-594.36599999999453</v>
      </c>
      <c r="N40" s="1">
        <f t="shared" si="24"/>
        <v>544.95960000000002</v>
      </c>
      <c r="O40" s="1">
        <f t="shared" si="24"/>
        <v>0</v>
      </c>
      <c r="P40" s="1">
        <f t="shared" si="24"/>
        <v>0</v>
      </c>
      <c r="Q40" s="1">
        <f t="shared" si="24"/>
        <v>0</v>
      </c>
      <c r="T40" s="1">
        <f t="shared" ref="T40:Y40" si="25">T23</f>
        <v>283.5400884</v>
      </c>
      <c r="U40" s="1">
        <f t="shared" si="25"/>
        <v>36.887834399999996</v>
      </c>
      <c r="V40" s="1">
        <f t="shared" si="25"/>
        <v>0</v>
      </c>
      <c r="W40" s="1">
        <f t="shared" si="25"/>
        <v>0</v>
      </c>
      <c r="X40" s="1">
        <f t="shared" si="25"/>
        <v>1.5873995999999997</v>
      </c>
      <c r="Y40" s="1">
        <f t="shared" si="25"/>
        <v>-0.59436599999999451</v>
      </c>
    </row>
    <row r="41" spans="1:26" x14ac:dyDescent="0.3">
      <c r="A41" t="s">
        <v>23</v>
      </c>
      <c r="B41">
        <v>2030</v>
      </c>
      <c r="C41" s="5" t="str">
        <f>A39&amp;" "&amp;B41</f>
        <v>Reference 2030</v>
      </c>
      <c r="D41" s="1">
        <f t="shared" ref="D41:Q41" si="26">D9</f>
        <v>338090.62319999997</v>
      </c>
      <c r="E41" s="1">
        <f t="shared" si="26"/>
        <v>0</v>
      </c>
      <c r="F41" s="1">
        <f t="shared" si="26"/>
        <v>26841.078000000005</v>
      </c>
      <c r="G41" s="1">
        <f t="shared" si="26"/>
        <v>83688.484799999991</v>
      </c>
      <c r="H41" s="1">
        <f t="shared" si="26"/>
        <v>140383.4676</v>
      </c>
      <c r="I41" s="1">
        <f t="shared" si="26"/>
        <v>11785.879200000001</v>
      </c>
      <c r="J41" s="1">
        <f t="shared" si="26"/>
        <v>3463.1783999999998</v>
      </c>
      <c r="K41" s="1">
        <f t="shared" si="26"/>
        <v>1120.5791999999999</v>
      </c>
      <c r="L41" s="1">
        <f t="shared" si="26"/>
        <v>21911.212799999998</v>
      </c>
      <c r="M41" s="1">
        <f t="shared" si="26"/>
        <v>-5421.476399999985</v>
      </c>
      <c r="N41" s="1">
        <f t="shared" si="26"/>
        <v>263.06279999999998</v>
      </c>
      <c r="O41" s="1">
        <f t="shared" si="26"/>
        <v>0</v>
      </c>
      <c r="P41" s="1">
        <f t="shared" si="26"/>
        <v>6182.8079999999991</v>
      </c>
      <c r="Q41" s="1">
        <f t="shared" si="26"/>
        <v>0</v>
      </c>
      <c r="T41" s="1">
        <f t="shared" ref="T41:Y41" si="27">T9</f>
        <v>448.88324879999993</v>
      </c>
      <c r="U41" s="1">
        <f t="shared" si="27"/>
        <v>146.56627559999998</v>
      </c>
      <c r="V41" s="1">
        <f t="shared" si="27"/>
        <v>21.911212799999998</v>
      </c>
      <c r="W41" s="1">
        <f t="shared" si="27"/>
        <v>4.5837576000000002</v>
      </c>
      <c r="X41" s="1">
        <f t="shared" si="27"/>
        <v>11.785879200000002</v>
      </c>
      <c r="Y41" s="1">
        <f t="shared" si="27"/>
        <v>-5.4214763999999853</v>
      </c>
    </row>
    <row r="42" spans="1:26" x14ac:dyDescent="0.3">
      <c r="B42">
        <v>2030</v>
      </c>
      <c r="C42" s="5" t="str">
        <f>A40&amp;" "&amp;B42</f>
        <v>Renewable 2030</v>
      </c>
      <c r="D42" s="1">
        <f t="shared" ref="D42:Q42" si="28">D10</f>
        <v>312408.75599999999</v>
      </c>
      <c r="E42" s="1">
        <f t="shared" si="28"/>
        <v>0</v>
      </c>
      <c r="F42" s="1">
        <f t="shared" si="28"/>
        <v>6493.9632000000001</v>
      </c>
      <c r="G42" s="1">
        <f t="shared" si="28"/>
        <v>16521.36</v>
      </c>
      <c r="H42" s="1">
        <f t="shared" si="28"/>
        <v>139168.63079999998</v>
      </c>
      <c r="I42" s="1">
        <f t="shared" si="28"/>
        <v>10189.193999999998</v>
      </c>
      <c r="J42" s="1">
        <f t="shared" si="28"/>
        <v>36409.012799999997</v>
      </c>
      <c r="K42" s="1">
        <f t="shared" si="28"/>
        <v>1120.5791999999999</v>
      </c>
      <c r="L42" s="1">
        <f t="shared" si="28"/>
        <v>50458.476000000002</v>
      </c>
      <c r="M42" s="1">
        <f t="shared" si="28"/>
        <v>-4238.2632000000158</v>
      </c>
      <c r="N42" s="1">
        <f t="shared" si="28"/>
        <v>113.70480000000001</v>
      </c>
      <c r="O42" s="1">
        <f t="shared" si="28"/>
        <v>0</v>
      </c>
      <c r="P42" s="1">
        <f t="shared" si="28"/>
        <v>6197.7875999999997</v>
      </c>
      <c r="Q42" s="1">
        <f t="shared" si="28"/>
        <v>45682.436399999999</v>
      </c>
      <c r="T42" s="1">
        <f t="shared" ref="T42:Y42" si="29">T10</f>
        <v>335.53778399999999</v>
      </c>
      <c r="U42" s="1">
        <f t="shared" si="29"/>
        <v>145.36641839999999</v>
      </c>
      <c r="V42" s="1">
        <f t="shared" si="29"/>
        <v>50.458476000000005</v>
      </c>
      <c r="W42" s="1">
        <f t="shared" si="29"/>
        <v>83.212028399999994</v>
      </c>
      <c r="X42" s="1">
        <f t="shared" si="29"/>
        <v>10.189193999999997</v>
      </c>
      <c r="Y42" s="1">
        <f t="shared" si="29"/>
        <v>-4.2382632000000156</v>
      </c>
    </row>
    <row r="43" spans="1:26" x14ac:dyDescent="0.3">
      <c r="B43">
        <v>2030</v>
      </c>
      <c r="C43" s="5" t="str">
        <f>A41&amp;" "&amp;B43</f>
        <v>Ren_noGInga 2030</v>
      </c>
      <c r="D43" s="1">
        <f t="shared" ref="D43:Q43" si="30">D27</f>
        <v>315892.95839999994</v>
      </c>
      <c r="E43" s="1">
        <f t="shared" si="30"/>
        <v>11.4756</v>
      </c>
      <c r="F43" s="1">
        <f t="shared" si="30"/>
        <v>12900.413999999999</v>
      </c>
      <c r="G43" s="1">
        <f t="shared" si="30"/>
        <v>26917.0272</v>
      </c>
      <c r="H43" s="1">
        <f t="shared" si="30"/>
        <v>92320.150800000003</v>
      </c>
      <c r="I43" s="1">
        <f t="shared" si="30"/>
        <v>15958.179599999999</v>
      </c>
      <c r="J43" s="1">
        <f t="shared" si="30"/>
        <v>61452.363599999997</v>
      </c>
      <c r="K43" s="1">
        <f t="shared" si="30"/>
        <v>1120.5791999999999</v>
      </c>
      <c r="L43" s="1">
        <f t="shared" si="30"/>
        <v>47515.378799999999</v>
      </c>
      <c r="M43" s="1">
        <f t="shared" si="30"/>
        <v>-1717.0475999999981</v>
      </c>
      <c r="N43" s="1">
        <f t="shared" si="30"/>
        <v>80.3292</v>
      </c>
      <c r="O43" s="1">
        <f t="shared" si="30"/>
        <v>0</v>
      </c>
      <c r="P43" s="1">
        <f t="shared" si="30"/>
        <v>6183.1583999999993</v>
      </c>
      <c r="Q43" s="1">
        <f t="shared" si="30"/>
        <v>42410.839199999995</v>
      </c>
      <c r="T43" s="1">
        <f t="shared" ref="T43:Y43" si="31">T27</f>
        <v>355.80220439999994</v>
      </c>
      <c r="U43" s="1">
        <f t="shared" si="31"/>
        <v>98.503309200000004</v>
      </c>
      <c r="V43" s="1">
        <f t="shared" si="31"/>
        <v>47.515378800000001</v>
      </c>
      <c r="W43" s="1">
        <f t="shared" si="31"/>
        <v>104.98378199999999</v>
      </c>
      <c r="X43" s="1">
        <f t="shared" si="31"/>
        <v>15.958179599999999</v>
      </c>
      <c r="Y43" s="1">
        <f t="shared" si="31"/>
        <v>-1.7170475999999981</v>
      </c>
    </row>
    <row r="44" spans="1:26" x14ac:dyDescent="0.3">
      <c r="B44">
        <v>2050</v>
      </c>
      <c r="C44" s="5" t="str">
        <f>A39&amp;" "&amp;B44</f>
        <v>Reference 2050</v>
      </c>
      <c r="D44" s="1">
        <f t="shared" ref="D44:Q44" si="32">D11</f>
        <v>381354.59879999998</v>
      </c>
      <c r="E44" s="1">
        <f t="shared" si="32"/>
        <v>0</v>
      </c>
      <c r="F44" s="1">
        <f t="shared" si="32"/>
        <v>75446.901599999983</v>
      </c>
      <c r="G44" s="1">
        <f t="shared" si="32"/>
        <v>361308.82799999998</v>
      </c>
      <c r="H44" s="1">
        <f t="shared" si="32"/>
        <v>195019.2372</v>
      </c>
      <c r="I44" s="1">
        <f t="shared" si="32"/>
        <v>19359.599999999999</v>
      </c>
      <c r="J44" s="1">
        <f t="shared" si="32"/>
        <v>0</v>
      </c>
      <c r="K44" s="1">
        <f t="shared" si="32"/>
        <v>0</v>
      </c>
      <c r="L44" s="1">
        <f t="shared" si="32"/>
        <v>31158.268800000002</v>
      </c>
      <c r="M44" s="1">
        <f t="shared" si="32"/>
        <v>-7458.4391999999934</v>
      </c>
      <c r="N44" s="1">
        <f t="shared" si="32"/>
        <v>725.6783999999999</v>
      </c>
      <c r="O44" s="1">
        <f t="shared" si="32"/>
        <v>0</v>
      </c>
      <c r="P44" s="1">
        <f t="shared" si="32"/>
        <v>8560.7975999999999</v>
      </c>
      <c r="Q44" s="1">
        <f t="shared" si="32"/>
        <v>0</v>
      </c>
      <c r="T44" s="1">
        <f t="shared" ref="T44:Y44" si="33">T11</f>
        <v>818.83600679999995</v>
      </c>
      <c r="U44" s="1">
        <f t="shared" si="33"/>
        <v>203.58003479999999</v>
      </c>
      <c r="V44" s="1">
        <f t="shared" si="33"/>
        <v>31.158268800000002</v>
      </c>
      <c r="W44" s="1">
        <f t="shared" si="33"/>
        <v>0</v>
      </c>
      <c r="X44" s="1">
        <f t="shared" si="33"/>
        <v>19.359599999999997</v>
      </c>
      <c r="Y44" s="1">
        <f t="shared" si="33"/>
        <v>-7.4584391999999937</v>
      </c>
    </row>
    <row r="45" spans="1:26" x14ac:dyDescent="0.3">
      <c r="B45">
        <v>2050</v>
      </c>
      <c r="C45" s="5" t="str">
        <f t="shared" ref="C45:C46" si="34">A40&amp;" "&amp;B45</f>
        <v>Renewable 2050</v>
      </c>
      <c r="D45" s="1">
        <f t="shared" ref="D45:Q45" si="35">D12</f>
        <v>170200.31759999998</v>
      </c>
      <c r="E45" s="1">
        <f t="shared" si="35"/>
        <v>0</v>
      </c>
      <c r="F45" s="1">
        <f t="shared" si="35"/>
        <v>10152.752399999999</v>
      </c>
      <c r="G45" s="1">
        <f t="shared" si="35"/>
        <v>45859.6512</v>
      </c>
      <c r="H45" s="1">
        <f t="shared" si="35"/>
        <v>191662.31759999998</v>
      </c>
      <c r="I45" s="1">
        <f t="shared" si="35"/>
        <v>14534.9424</v>
      </c>
      <c r="J45" s="1">
        <f t="shared" si="35"/>
        <v>763.60919999999999</v>
      </c>
      <c r="K45" s="1">
        <f t="shared" si="35"/>
        <v>333455.18159999995</v>
      </c>
      <c r="L45" s="1">
        <f t="shared" si="35"/>
        <v>93876.627599999978</v>
      </c>
      <c r="M45" s="1">
        <f t="shared" si="35"/>
        <v>-7953.4668000000238</v>
      </c>
      <c r="N45" s="1">
        <f t="shared" si="35"/>
        <v>95.221199999999996</v>
      </c>
      <c r="O45" s="1">
        <f t="shared" si="35"/>
        <v>0</v>
      </c>
      <c r="P45" s="1">
        <f t="shared" si="35"/>
        <v>7989.2952000000005</v>
      </c>
      <c r="Q45" s="1">
        <f t="shared" si="35"/>
        <v>176892.0816</v>
      </c>
      <c r="T45" s="1">
        <f t="shared" ref="T45:Y45" si="36">T12</f>
        <v>226.30794239999997</v>
      </c>
      <c r="U45" s="1">
        <f t="shared" si="36"/>
        <v>199.65161279999998</v>
      </c>
      <c r="V45" s="1">
        <f t="shared" si="36"/>
        <v>93.876627599999978</v>
      </c>
      <c r="W45" s="1">
        <f t="shared" si="36"/>
        <v>511.11087240000001</v>
      </c>
      <c r="X45" s="1">
        <f t="shared" si="36"/>
        <v>14.5349424</v>
      </c>
      <c r="Y45" s="1">
        <f t="shared" si="36"/>
        <v>-7.9534668000000242</v>
      </c>
    </row>
    <row r="46" spans="1:26" x14ac:dyDescent="0.3">
      <c r="B46">
        <v>2050</v>
      </c>
      <c r="C46" s="5" t="str">
        <f t="shared" si="34"/>
        <v>Ren_noGInga 2050</v>
      </c>
      <c r="D46" s="1">
        <f t="shared" ref="D46:Q46" si="37">D29</f>
        <v>154634.49840000001</v>
      </c>
      <c r="E46" s="1">
        <f t="shared" si="37"/>
        <v>0</v>
      </c>
      <c r="F46" s="1">
        <f t="shared" si="37"/>
        <v>13868.656800000001</v>
      </c>
      <c r="G46" s="1">
        <f t="shared" si="37"/>
        <v>58613.773199999996</v>
      </c>
      <c r="H46" s="1">
        <f t="shared" si="37"/>
        <v>111123.49080000001</v>
      </c>
      <c r="I46" s="1">
        <f t="shared" si="37"/>
        <v>21106.168799999999</v>
      </c>
      <c r="J46" s="1">
        <f t="shared" si="37"/>
        <v>34209.902399999999</v>
      </c>
      <c r="K46" s="1">
        <f t="shared" si="37"/>
        <v>342776.61</v>
      </c>
      <c r="L46" s="1">
        <f t="shared" si="37"/>
        <v>106685.49959999998</v>
      </c>
      <c r="M46" s="1">
        <f t="shared" si="37"/>
        <v>-4110.0167999999976</v>
      </c>
      <c r="N46" s="1">
        <f t="shared" si="37"/>
        <v>82.519199999999998</v>
      </c>
      <c r="O46" s="1">
        <f t="shared" si="37"/>
        <v>0</v>
      </c>
      <c r="P46" s="1">
        <f t="shared" si="37"/>
        <v>8169.6635999999999</v>
      </c>
      <c r="Q46" s="1">
        <f t="shared" si="37"/>
        <v>188579.58599999998</v>
      </c>
      <c r="T46" s="1">
        <f t="shared" ref="T46:Y46" si="38">T29</f>
        <v>227.19944760000001</v>
      </c>
      <c r="U46" s="1">
        <f t="shared" si="38"/>
        <v>119.29315440000002</v>
      </c>
      <c r="V46" s="1">
        <f t="shared" si="38"/>
        <v>106.68549959999999</v>
      </c>
      <c r="W46" s="1">
        <f t="shared" si="38"/>
        <v>565.56609839999999</v>
      </c>
      <c r="X46" s="1">
        <f t="shared" si="38"/>
        <v>21.106168799999999</v>
      </c>
      <c r="Y46" s="1">
        <f t="shared" si="38"/>
        <v>-4.1100167999999977</v>
      </c>
    </row>
    <row r="49" spans="4:17" x14ac:dyDescent="0.3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3:AC294"/>
  <sheetViews>
    <sheetView tabSelected="1" topLeftCell="K151" zoomScale="70" zoomScaleNormal="70" workbookViewId="0">
      <selection activeCell="N30" sqref="N30"/>
    </sheetView>
  </sheetViews>
  <sheetFormatPr defaultRowHeight="14.4" x14ac:dyDescent="0.3"/>
  <cols>
    <col min="3" max="3" width="11.88671875" customWidth="1"/>
    <col min="4" max="4" width="12.44140625" customWidth="1"/>
    <col min="5" max="5" width="11.109375" customWidth="1"/>
    <col min="6" max="6" width="11.5546875" customWidth="1"/>
  </cols>
  <sheetData>
    <row r="3" spans="1:24" ht="15" x14ac:dyDescent="0.25">
      <c r="D3" s="6"/>
      <c r="E3" s="6"/>
      <c r="F3" s="6"/>
    </row>
    <row r="4" spans="1:24" ht="15" x14ac:dyDescent="0.25">
      <c r="D4" s="6"/>
      <c r="E4" s="6"/>
      <c r="F4" s="6"/>
    </row>
    <row r="5" spans="1:24" ht="15" x14ac:dyDescent="0.25">
      <c r="D5" s="6"/>
      <c r="E5" s="6"/>
      <c r="F5" s="6"/>
    </row>
    <row r="6" spans="1:24" ht="15" x14ac:dyDescent="0.25">
      <c r="D6" s="6"/>
      <c r="E6" s="6"/>
      <c r="F6" s="6"/>
    </row>
    <row r="7" spans="1:24" ht="15" x14ac:dyDescent="0.25">
      <c r="D7" s="6"/>
      <c r="E7" s="6"/>
      <c r="F7" s="6"/>
    </row>
    <row r="8" spans="1:24" ht="18" thickBot="1" x14ac:dyDescent="0.35">
      <c r="C8" s="4" t="s">
        <v>6</v>
      </c>
      <c r="D8" s="4"/>
      <c r="E8" s="4"/>
      <c r="F8" s="6"/>
    </row>
    <row r="9" spans="1:24" ht="15.75" thickTop="1" x14ac:dyDescent="0.25">
      <c r="C9" t="str">
        <f>[2]Sum!C9</f>
        <v>Coal</v>
      </c>
      <c r="D9" t="str">
        <f>[2]Sum!D9</f>
        <v>Oil</v>
      </c>
      <c r="E9" t="str">
        <f>[2]Sum!E9</f>
        <v>Gas</v>
      </c>
      <c r="F9" t="str">
        <f>[2]Sum!F9</f>
        <v>Nuclear</v>
      </c>
      <c r="G9" t="str">
        <f>[2]Sum!G9</f>
        <v>Hydro</v>
      </c>
      <c r="H9" t="str">
        <f>[2]Sum!H9</f>
        <v>Biomass</v>
      </c>
      <c r="I9" t="str">
        <f>[2]Sum!I9</f>
        <v>Solar PV</v>
      </c>
      <c r="J9" t="str">
        <f>[2]Sum!J9</f>
        <v>Solar Thermal</v>
      </c>
      <c r="K9" t="str">
        <f>[2]Sum!K9</f>
        <v>Wind</v>
      </c>
      <c r="L9" t="str">
        <f>[2]Sum!L9</f>
        <v>Total Cent.</v>
      </c>
      <c r="M9" t="str">
        <f>[2]Sum!M9</f>
        <v>Imports</v>
      </c>
      <c r="N9" t="str">
        <f>[2]Sum!N9</f>
        <v>Exports</v>
      </c>
      <c r="O9" t="str">
        <f>[2]Sum!O9</f>
        <v>Net Imports</v>
      </c>
      <c r="P9" t="str">
        <f>[2]Sum!P9</f>
        <v>dom. System dmd</v>
      </c>
      <c r="Q9" t="str">
        <f>[2]Sum!Q9</f>
        <v>Dist. Oil</v>
      </c>
      <c r="R9" t="str">
        <f>[2]Sum!R9</f>
        <v>Dist. Biomass</v>
      </c>
      <c r="S9" t="str">
        <f>[2]Sum!S9</f>
        <v>Mini Hydro</v>
      </c>
      <c r="T9" t="str">
        <f>[2]Sum!T9</f>
        <v>Dist.Solar PV</v>
      </c>
      <c r="W9" t="s">
        <v>44</v>
      </c>
      <c r="X9" t="s">
        <v>73</v>
      </c>
    </row>
    <row r="10" spans="1:24" ht="15" x14ac:dyDescent="0.25">
      <c r="A10" t="s">
        <v>11</v>
      </c>
      <c r="B10">
        <f>[2]Sum!B10</f>
        <v>2010</v>
      </c>
      <c r="C10" s="8">
        <f>[2]Sum!C10/1000</f>
        <v>263.46383280000003</v>
      </c>
      <c r="D10" s="8">
        <f>[2]Sum!D10/1000</f>
        <v>2.4251184000000001</v>
      </c>
      <c r="E10" s="8">
        <f>[2]Sum!E10/1000</f>
        <v>4.3223592000000002</v>
      </c>
      <c r="F10" s="8">
        <f>[2]Sum!F10/1000</f>
        <v>12.783818399999998</v>
      </c>
      <c r="G10" s="8">
        <f>[2]Sum!G10/1000</f>
        <v>36.887834399999996</v>
      </c>
      <c r="H10" s="8">
        <f>[2]Sum!H10/1000</f>
        <v>1.5873995999999997</v>
      </c>
      <c r="I10" s="8">
        <f>[2]Sum!I10/1000</f>
        <v>0</v>
      </c>
      <c r="J10" s="8">
        <f>[2]Sum!J10/1000</f>
        <v>0</v>
      </c>
      <c r="K10" s="8">
        <f>[2]Sum!K10/1000</f>
        <v>0</v>
      </c>
      <c r="L10" s="8">
        <f>[2]Sum!L10/1000</f>
        <v>321.47036279999998</v>
      </c>
      <c r="M10" s="8">
        <f>[2]Sum!M10/1000</f>
        <v>37.801502399999997</v>
      </c>
      <c r="N10" s="8">
        <f>[2]Sum!N10/1000</f>
        <v>38.395868399999991</v>
      </c>
      <c r="O10" s="8">
        <f>[2]Sum!O10/1000</f>
        <v>-0.59436599999999451</v>
      </c>
      <c r="P10" s="8">
        <f>[2]Sum!P10/1000</f>
        <v>281.622612</v>
      </c>
      <c r="Q10" s="8">
        <f>[2]Sum!Q10/1000</f>
        <v>0.54495959999999999</v>
      </c>
      <c r="R10" s="8">
        <f>[2]Sum!R10/1000</f>
        <v>0</v>
      </c>
      <c r="S10" s="8">
        <f>[2]Sum!S10/1000</f>
        <v>0</v>
      </c>
      <c r="T10" s="8">
        <f>[2]Sum!T10/1000</f>
        <v>0</v>
      </c>
      <c r="W10" s="13">
        <f>(SUM(G10:K10)+SUM(R10:T10))/(L10+SUM(Q10:T10))</f>
        <v>0.11948261875628062</v>
      </c>
      <c r="X10" s="13">
        <f>(SUM(H10:K10)+SUM(R10:T10))/(L10+SUM(Q10:T10))</f>
        <v>4.9295778479390758E-3</v>
      </c>
    </row>
    <row r="11" spans="1:24" ht="15" x14ac:dyDescent="0.25">
      <c r="B11">
        <f>[2]Sum!B11</f>
        <v>2011</v>
      </c>
      <c r="C11" s="8">
        <f>[2]Sum!C11/1000</f>
        <v>270.25607400000001</v>
      </c>
      <c r="D11" s="8">
        <f>[2]Sum!D11/1000</f>
        <v>2.4512231999999994</v>
      </c>
      <c r="E11" s="8">
        <f>[2]Sum!E11/1000</f>
        <v>4.6586556000000003</v>
      </c>
      <c r="F11" s="8">
        <f>[2]Sum!F11/1000</f>
        <v>12.783818399999998</v>
      </c>
      <c r="G11" s="8">
        <f>[2]Sum!G11/1000</f>
        <v>39.332925599999996</v>
      </c>
      <c r="H11" s="8">
        <f>[2]Sum!H11/1000</f>
        <v>2.1524195999999995</v>
      </c>
      <c r="I11" s="8">
        <f>[2]Sum!I11/1000</f>
        <v>0</v>
      </c>
      <c r="J11" s="8">
        <f>[2]Sum!J11/1000</f>
        <v>0</v>
      </c>
      <c r="K11" s="8">
        <f>[2]Sum!K11/1000</f>
        <v>0</v>
      </c>
      <c r="L11" s="8">
        <f>[2]Sum!L11/1000</f>
        <v>331.63511640000007</v>
      </c>
      <c r="M11" s="8">
        <f>[2]Sum!M11/1000</f>
        <v>35.413876799999997</v>
      </c>
      <c r="N11" s="8">
        <f>[2]Sum!N11/1000</f>
        <v>35.991423599999997</v>
      </c>
      <c r="O11" s="8">
        <f>[2]Sum!O11/1000</f>
        <v>-0.57754679999999647</v>
      </c>
      <c r="P11" s="8">
        <f>[2]Sum!P11/1000</f>
        <v>291.85078800000002</v>
      </c>
      <c r="Q11" s="8">
        <f>[2]Sum!Q11/1000</f>
        <v>1.0384980000000001</v>
      </c>
      <c r="R11" s="8">
        <f>[2]Sum!R11/1000</f>
        <v>0</v>
      </c>
      <c r="S11" s="8">
        <f>[2]Sum!S11/1000</f>
        <v>0</v>
      </c>
      <c r="T11" s="8">
        <f>[2]Sum!T11/1000</f>
        <v>0</v>
      </c>
      <c r="W11" s="13">
        <f t="shared" ref="W11:W30" si="0">(SUM(G11:K11)+SUM(R11:T11))/(L11+SUM(Q11:T11))</f>
        <v>0.12470284207787773</v>
      </c>
      <c r="X11" s="13">
        <f t="shared" ref="X11:X30" si="1">(SUM(H11:K11)+SUM(R11:T11))/(L11+SUM(Q11:T11))</f>
        <v>6.4700640713031528E-3</v>
      </c>
    </row>
    <row r="12" spans="1:24" ht="15" x14ac:dyDescent="0.25">
      <c r="B12">
        <f>[2]Sum!B12</f>
        <v>2012</v>
      </c>
      <c r="C12" s="8">
        <f>[2]Sum!C12/1000</f>
        <v>278.96710560000002</v>
      </c>
      <c r="D12" s="8">
        <f>[2]Sum!D12/1000</f>
        <v>2.4054960000000003</v>
      </c>
      <c r="E12" s="8">
        <f>[2]Sum!E12/1000</f>
        <v>5.2363776</v>
      </c>
      <c r="F12" s="8">
        <f>[2]Sum!F12/1000</f>
        <v>12.783818399999998</v>
      </c>
      <c r="G12" s="8">
        <f>[2]Sum!G12/1000</f>
        <v>40.774558800000001</v>
      </c>
      <c r="H12" s="8">
        <f>[2]Sum!H12/1000</f>
        <v>2.5212155999999997</v>
      </c>
      <c r="I12" s="8">
        <f>[2]Sum!I12/1000</f>
        <v>0</v>
      </c>
      <c r="J12" s="8">
        <f>[2]Sum!J12/1000</f>
        <v>0</v>
      </c>
      <c r="K12" s="8">
        <f>[2]Sum!K12/1000</f>
        <v>0</v>
      </c>
      <c r="L12" s="8">
        <f>[2]Sum!L12/1000</f>
        <v>342.68857199999997</v>
      </c>
      <c r="M12" s="8">
        <f>[2]Sum!M12/1000</f>
        <v>33.529075200000001</v>
      </c>
      <c r="N12" s="8">
        <f>[2]Sum!N12/1000</f>
        <v>34.073684399999998</v>
      </c>
      <c r="O12" s="8">
        <f>[2]Sum!O12/1000</f>
        <v>-0.54460919999999902</v>
      </c>
      <c r="P12" s="8">
        <f>[2]Sum!P12/1000</f>
        <v>302.78326800000002</v>
      </c>
      <c r="Q12" s="8">
        <f>[2]Sum!Q12/1000</f>
        <v>1.1613131999999999</v>
      </c>
      <c r="R12" s="8">
        <f>[2]Sum!R12/1000</f>
        <v>0</v>
      </c>
      <c r="S12" s="8">
        <f>[2]Sum!S12/1000</f>
        <v>0.15093480000000001</v>
      </c>
      <c r="T12" s="8">
        <f>[2]Sum!T12/1000</f>
        <v>0</v>
      </c>
      <c r="W12" s="13">
        <f t="shared" si="0"/>
        <v>0.12629827219597908</v>
      </c>
      <c r="X12" s="13">
        <f t="shared" si="1"/>
        <v>7.767860553355657E-3</v>
      </c>
    </row>
    <row r="13" spans="1:24" ht="15" x14ac:dyDescent="0.25">
      <c r="B13">
        <f>[2]Sum!B13</f>
        <v>2013</v>
      </c>
      <c r="C13" s="8">
        <f>[2]Sum!C13/1000</f>
        <v>287.83126199999998</v>
      </c>
      <c r="D13" s="8">
        <f>[2]Sum!D13/1000</f>
        <v>2.4478067999999995</v>
      </c>
      <c r="E13" s="8">
        <f>[2]Sum!E13/1000</f>
        <v>5.9918399999999998</v>
      </c>
      <c r="F13" s="8">
        <f>[2]Sum!F13/1000</f>
        <v>12.783818399999998</v>
      </c>
      <c r="G13" s="8">
        <f>[2]Sum!G13/1000</f>
        <v>41.908715999999991</v>
      </c>
      <c r="H13" s="8">
        <f>[2]Sum!H13/1000</f>
        <v>2.5630883999999998</v>
      </c>
      <c r="I13" s="8">
        <f>[2]Sum!I13/1000</f>
        <v>0.94625519999999996</v>
      </c>
      <c r="J13" s="8">
        <f>[2]Sum!J13/1000</f>
        <v>0</v>
      </c>
      <c r="K13" s="8">
        <f>[2]Sum!K13/1000</f>
        <v>1.6661519999999999</v>
      </c>
      <c r="L13" s="8">
        <f>[2]Sum!L13/1000</f>
        <v>356.13893880000006</v>
      </c>
      <c r="M13" s="8">
        <f>[2]Sum!M13/1000</f>
        <v>35.209418400000004</v>
      </c>
      <c r="N13" s="8">
        <f>[2]Sum!N13/1000</f>
        <v>35.790907199999999</v>
      </c>
      <c r="O13" s="8">
        <f>[2]Sum!O13/1000</f>
        <v>-0.58148879999999914</v>
      </c>
      <c r="P13" s="8">
        <f>[2]Sum!P13/1000</f>
        <v>315.68937599999998</v>
      </c>
      <c r="Q13" s="8">
        <f>[2]Sum!Q13/1000</f>
        <v>1.3186428000000001</v>
      </c>
      <c r="R13" s="8">
        <f>[2]Sum!R13/1000</f>
        <v>0</v>
      </c>
      <c r="S13" s="8">
        <f>[2]Sum!S13/1000</f>
        <v>0.15557760000000001</v>
      </c>
      <c r="T13" s="8">
        <f>[2]Sum!T13/1000</f>
        <v>0</v>
      </c>
      <c r="W13" s="13">
        <f t="shared" si="0"/>
        <v>0.13209745778281187</v>
      </c>
      <c r="X13" s="13">
        <f t="shared" si="1"/>
        <v>1.4907374247429536E-2</v>
      </c>
    </row>
    <row r="14" spans="1:24" ht="15" x14ac:dyDescent="0.25">
      <c r="B14">
        <f>[2]Sum!B14</f>
        <v>2014</v>
      </c>
      <c r="C14" s="8">
        <f>[2]Sum!C14/1000</f>
        <v>294.49867320000004</v>
      </c>
      <c r="D14" s="8">
        <f>[2]Sum!D14/1000</f>
        <v>0</v>
      </c>
      <c r="E14" s="8">
        <f>[2]Sum!E14/1000</f>
        <v>8.2520951999999994</v>
      </c>
      <c r="F14" s="8">
        <f>[2]Sum!F14/1000</f>
        <v>12.783818399999998</v>
      </c>
      <c r="G14" s="8">
        <f>[2]Sum!G14/1000</f>
        <v>43.793167199999999</v>
      </c>
      <c r="H14" s="8">
        <f>[2]Sum!H14/1000</f>
        <v>2.5630883999999998</v>
      </c>
      <c r="I14" s="8">
        <f>[2]Sum!I14/1000</f>
        <v>1.6713203999999999</v>
      </c>
      <c r="J14" s="8">
        <f>[2]Sum!J14/1000</f>
        <v>0.28014479999999997</v>
      </c>
      <c r="K14" s="8">
        <f>[2]Sum!K14/1000</f>
        <v>3.1738355999999999</v>
      </c>
      <c r="L14" s="8">
        <f>[2]Sum!L14/1000</f>
        <v>367.01614319999999</v>
      </c>
      <c r="M14" s="8">
        <f>[2]Sum!M14/1000</f>
        <v>34.110213600000002</v>
      </c>
      <c r="N14" s="8">
        <f>[2]Sum!N14/1000</f>
        <v>34.680051599999999</v>
      </c>
      <c r="O14" s="8">
        <f>[2]Sum!O14/1000</f>
        <v>-0.56983799999999607</v>
      </c>
      <c r="P14" s="8">
        <f>[2]Sum!P14/1000</f>
        <v>326.20838399999997</v>
      </c>
      <c r="Q14" s="8">
        <f>[2]Sum!Q14/1000</f>
        <v>0.59918400000000005</v>
      </c>
      <c r="R14" s="8">
        <f>[2]Sum!R14/1000</f>
        <v>0</v>
      </c>
      <c r="S14" s="8">
        <f>[2]Sum!S14/1000</f>
        <v>0.73224840000000002</v>
      </c>
      <c r="T14" s="8">
        <f>[2]Sum!T14/1000</f>
        <v>0</v>
      </c>
      <c r="W14" s="13">
        <f t="shared" si="0"/>
        <v>0.14175145503523168</v>
      </c>
      <c r="X14" s="13">
        <f t="shared" si="1"/>
        <v>2.2860575602496241E-2</v>
      </c>
    </row>
    <row r="15" spans="1:24" ht="15" x14ac:dyDescent="0.25">
      <c r="B15">
        <f>[2]Sum!B15</f>
        <v>2015</v>
      </c>
      <c r="C15" s="8">
        <f>[2]Sum!C15/1000</f>
        <v>302.70328919999997</v>
      </c>
      <c r="D15" s="8">
        <f>[2]Sum!D15/1000</f>
        <v>0</v>
      </c>
      <c r="E15" s="8">
        <f>[2]Sum!E15/1000</f>
        <v>9.3690827999999993</v>
      </c>
      <c r="F15" s="8">
        <f>[2]Sum!F15/1000</f>
        <v>12.783818399999998</v>
      </c>
      <c r="G15" s="8">
        <f>[2]Sum!G15/1000</f>
        <v>44.676175199999996</v>
      </c>
      <c r="H15" s="8">
        <f>[2]Sum!H15/1000</f>
        <v>3.1324883999999997</v>
      </c>
      <c r="I15" s="8">
        <f>[2]Sum!I15/1000</f>
        <v>2.5848132000000001</v>
      </c>
      <c r="J15" s="8">
        <f>[2]Sum!J15/1000</f>
        <v>0.84043440000000003</v>
      </c>
      <c r="K15" s="8">
        <f>[2]Sum!K15/1000</f>
        <v>4.8907956000000006</v>
      </c>
      <c r="L15" s="8">
        <f>[2]Sum!L15/1000</f>
        <v>380.98089719999996</v>
      </c>
      <c r="M15" s="8">
        <f>[2]Sum!M15/1000</f>
        <v>40.7301456</v>
      </c>
      <c r="N15" s="8">
        <f>[2]Sum!N15/1000</f>
        <v>41.332395600000005</v>
      </c>
      <c r="O15" s="8">
        <f>[2]Sum!O15/1000</f>
        <v>-0.60224999999999995</v>
      </c>
      <c r="P15" s="8">
        <f>[2]Sum!P15/1000</f>
        <v>339.84244800000005</v>
      </c>
      <c r="Q15" s="8">
        <f>[2]Sum!Q15/1000</f>
        <v>0.61670400000000003</v>
      </c>
      <c r="R15" s="8">
        <f>[2]Sum!R15/1000</f>
        <v>0</v>
      </c>
      <c r="S15" s="8">
        <f>[2]Sum!S15/1000</f>
        <v>0.99277080000000018</v>
      </c>
      <c r="T15" s="8">
        <f>[2]Sum!T15/1000</f>
        <v>0</v>
      </c>
      <c r="W15" s="13">
        <f t="shared" si="0"/>
        <v>0.14929146622644232</v>
      </c>
      <c r="X15" s="13">
        <f t="shared" si="1"/>
        <v>3.2518597723624899E-2</v>
      </c>
    </row>
    <row r="16" spans="1:24" ht="15" x14ac:dyDescent="0.25">
      <c r="B16">
        <f>[2]Sum!B16</f>
        <v>2016</v>
      </c>
      <c r="C16" s="8">
        <f>[2]Sum!C16/1000</f>
        <v>322.48091640000001</v>
      </c>
      <c r="D16" s="8">
        <f>[2]Sum!D16/1000</f>
        <v>0</v>
      </c>
      <c r="E16" s="8">
        <f>[2]Sum!E16/1000</f>
        <v>2.1310452</v>
      </c>
      <c r="F16" s="8">
        <f>[2]Sum!F16/1000</f>
        <v>12.783818399999998</v>
      </c>
      <c r="G16" s="8">
        <f>[2]Sum!G16/1000</f>
        <v>49.057138800000004</v>
      </c>
      <c r="H16" s="8">
        <f>[2]Sum!H16/1000</f>
        <v>3.1564907999999994</v>
      </c>
      <c r="I16" s="8">
        <f>[2]Sum!I16/1000</f>
        <v>3.4631783999999999</v>
      </c>
      <c r="J16" s="8">
        <f>[2]Sum!J16/1000</f>
        <v>1.1205791999999999</v>
      </c>
      <c r="K16" s="8">
        <f>[2]Sum!K16/1000</f>
        <v>4.8921972000000009</v>
      </c>
      <c r="L16" s="8">
        <f>[2]Sum!L16/1000</f>
        <v>399.08536439999995</v>
      </c>
      <c r="M16" s="8">
        <f>[2]Sum!M16/1000</f>
        <v>68.093407199999987</v>
      </c>
      <c r="N16" s="8">
        <f>[2]Sum!N16/1000</f>
        <v>69.29764440000001</v>
      </c>
      <c r="O16" s="8">
        <f>[2]Sum!O16/1000</f>
        <v>-1.2042372000000177</v>
      </c>
      <c r="P16" s="8">
        <f>[2]Sum!P16/1000</f>
        <v>353.15852399999994</v>
      </c>
      <c r="Q16" s="8">
        <f>[2]Sum!Q16/1000</f>
        <v>0.57220320000000002</v>
      </c>
      <c r="R16" s="8">
        <f>[2]Sum!R16/1000</f>
        <v>0</v>
      </c>
      <c r="S16" s="8">
        <f>[2]Sum!S16/1000</f>
        <v>1.3595520000000001</v>
      </c>
      <c r="T16" s="8">
        <f>[2]Sum!T16/1000</f>
        <v>0</v>
      </c>
      <c r="W16" s="13">
        <f t="shared" si="0"/>
        <v>0.15722305437455944</v>
      </c>
      <c r="X16" s="13">
        <f t="shared" si="1"/>
        <v>3.4891272507160072E-2</v>
      </c>
    </row>
    <row r="17" spans="1:25" ht="15" x14ac:dyDescent="0.25">
      <c r="B17">
        <f>[2]Sum!B17</f>
        <v>2017</v>
      </c>
      <c r="C17" s="8">
        <f>[2]Sum!C17/1000</f>
        <v>329.43311519999992</v>
      </c>
      <c r="D17" s="8">
        <f>[2]Sum!D17/1000</f>
        <v>0</v>
      </c>
      <c r="E17" s="8">
        <f>[2]Sum!E17/1000</f>
        <v>2.1273659999999999</v>
      </c>
      <c r="F17" s="8">
        <f>[2]Sum!F17/1000</f>
        <v>12.783818399999998</v>
      </c>
      <c r="G17" s="8">
        <f>[2]Sum!G17/1000</f>
        <v>54.699980400000008</v>
      </c>
      <c r="H17" s="8">
        <f>[2]Sum!H17/1000</f>
        <v>3.1885523999999998</v>
      </c>
      <c r="I17" s="8">
        <f>[2]Sum!I17/1000</f>
        <v>3.4631783999999999</v>
      </c>
      <c r="J17" s="8">
        <f>[2]Sum!J17/1000</f>
        <v>1.1205791999999999</v>
      </c>
      <c r="K17" s="8">
        <f>[2]Sum!K17/1000</f>
        <v>4.8935987999999995</v>
      </c>
      <c r="L17" s="8">
        <f>[2]Sum!L17/1000</f>
        <v>411.71018879999986</v>
      </c>
      <c r="M17" s="8">
        <f>[2]Sum!M17/1000</f>
        <v>73.069787999999988</v>
      </c>
      <c r="N17" s="8">
        <f>[2]Sum!N17/1000</f>
        <v>74.319489599999983</v>
      </c>
      <c r="O17" s="8">
        <f>[2]Sum!O17/1000</f>
        <v>-1.2497016000000003</v>
      </c>
      <c r="P17" s="8">
        <f>[2]Sum!P17/1000</f>
        <v>368.00321999999994</v>
      </c>
      <c r="Q17" s="8">
        <f>[2]Sum!Q17/1000</f>
        <v>0.57360480000000003</v>
      </c>
      <c r="R17" s="8">
        <f>[2]Sum!R17/1000</f>
        <v>0</v>
      </c>
      <c r="S17" s="8">
        <f>[2]Sum!S17/1000</f>
        <v>1.7561171999999998</v>
      </c>
      <c r="T17" s="8">
        <f>[2]Sum!T17/1000</f>
        <v>0</v>
      </c>
      <c r="W17" s="13">
        <f t="shared" si="0"/>
        <v>0.16694527410761878</v>
      </c>
      <c r="X17" s="13">
        <f t="shared" si="1"/>
        <v>3.4832453644707925E-2</v>
      </c>
    </row>
    <row r="18" spans="1:25" ht="15" x14ac:dyDescent="0.25">
      <c r="B18">
        <f>[2]Sum!B18</f>
        <v>2018</v>
      </c>
      <c r="C18" s="8">
        <f>[2]Sum!C18/1000</f>
        <v>332.39119200000005</v>
      </c>
      <c r="D18" s="8">
        <f>[2]Sum!D18/1000</f>
        <v>0</v>
      </c>
      <c r="E18" s="8">
        <f>[2]Sum!E18/1000</f>
        <v>2.2032275999999995</v>
      </c>
      <c r="F18" s="8">
        <f>[2]Sum!F18/1000</f>
        <v>12.783818399999998</v>
      </c>
      <c r="G18" s="8">
        <f>[2]Sum!G18/1000</f>
        <v>65.283111599999998</v>
      </c>
      <c r="H18" s="8">
        <f>[2]Sum!H18/1000</f>
        <v>3.6490655999999997</v>
      </c>
      <c r="I18" s="8">
        <f>[2]Sum!I18/1000</f>
        <v>3.4631783999999999</v>
      </c>
      <c r="J18" s="8">
        <f>[2]Sum!J18/1000</f>
        <v>1.1205791999999999</v>
      </c>
      <c r="K18" s="8">
        <f>[2]Sum!K18/1000</f>
        <v>4.8949128000000011</v>
      </c>
      <c r="L18" s="8">
        <f>[2]Sum!L18/1000</f>
        <v>425.78908559999991</v>
      </c>
      <c r="M18" s="8">
        <f>[2]Sum!M18/1000</f>
        <v>68.335270800000004</v>
      </c>
      <c r="N18" s="8">
        <f>[2]Sum!N18/1000</f>
        <v>69.427905600000003</v>
      </c>
      <c r="O18" s="8">
        <f>[2]Sum!O18/1000</f>
        <v>-1.0926347999999999</v>
      </c>
      <c r="P18" s="8">
        <f>[2]Sum!P18/1000</f>
        <v>383.83341599999983</v>
      </c>
      <c r="Q18" s="8">
        <f>[2]Sum!Q18/1000</f>
        <v>0.5753568</v>
      </c>
      <c r="R18" s="8">
        <f>[2]Sum!R18/1000</f>
        <v>0</v>
      </c>
      <c r="S18" s="8">
        <f>[2]Sum!S18/1000</f>
        <v>2.8819524000000003</v>
      </c>
      <c r="T18" s="8">
        <f>[2]Sum!T18/1000</f>
        <v>0</v>
      </c>
      <c r="W18" s="13">
        <f t="shared" si="0"/>
        <v>0.1893849336530293</v>
      </c>
      <c r="X18" s="13">
        <f t="shared" si="1"/>
        <v>3.729719944988575E-2</v>
      </c>
    </row>
    <row r="19" spans="1:25" ht="15" x14ac:dyDescent="0.25">
      <c r="B19">
        <f>[2]Sum!B19</f>
        <v>2019</v>
      </c>
      <c r="C19" s="8">
        <f>[2]Sum!C19/1000</f>
        <v>337.48521959999999</v>
      </c>
      <c r="D19" s="8">
        <f>[2]Sum!D19/1000</f>
        <v>0</v>
      </c>
      <c r="E19" s="8">
        <f>[2]Sum!E19/1000</f>
        <v>8.203301999999999</v>
      </c>
      <c r="F19" s="8">
        <f>[2]Sum!F19/1000</f>
        <v>12.783818399999998</v>
      </c>
      <c r="G19" s="8">
        <f>[2]Sum!G19/1000</f>
        <v>71.155027199999992</v>
      </c>
      <c r="H19" s="8">
        <f>[2]Sum!H19/1000</f>
        <v>3.8914548</v>
      </c>
      <c r="I19" s="8">
        <f>[2]Sum!I19/1000</f>
        <v>3.4631783999999999</v>
      </c>
      <c r="J19" s="8">
        <f>[2]Sum!J19/1000</f>
        <v>1.1205791999999999</v>
      </c>
      <c r="K19" s="8">
        <f>[2]Sum!K19/1000</f>
        <v>4.8963144000000005</v>
      </c>
      <c r="L19" s="8">
        <f>[2]Sum!L19/1000</f>
        <v>442.99889399999995</v>
      </c>
      <c r="M19" s="8">
        <f>[2]Sum!M19/1000</f>
        <v>59.676974399999985</v>
      </c>
      <c r="N19" s="8">
        <f>[2]Sum!N19/1000</f>
        <v>60.724057200000011</v>
      </c>
      <c r="O19" s="8">
        <f>[2]Sum!O19/1000</f>
        <v>-1.0470828000000256</v>
      </c>
      <c r="P19" s="8">
        <f>[2]Sum!P19/1000</f>
        <v>400.74722400000007</v>
      </c>
      <c r="Q19" s="8">
        <f>[2]Sum!Q19/1000</f>
        <v>0.57719640000000005</v>
      </c>
      <c r="R19" s="8">
        <f>[2]Sum!R19/1000</f>
        <v>0</v>
      </c>
      <c r="S19" s="8">
        <f>[2]Sum!S19/1000</f>
        <v>3.3532403999999998</v>
      </c>
      <c r="T19" s="8">
        <f>[2]Sum!T19/1000</f>
        <v>0</v>
      </c>
      <c r="W19" s="13">
        <f t="shared" si="0"/>
        <v>0.19663017918894662</v>
      </c>
      <c r="X19" s="13">
        <f t="shared" si="1"/>
        <v>3.7421502791196992E-2</v>
      </c>
    </row>
    <row r="20" spans="1:25" ht="15" x14ac:dyDescent="0.25">
      <c r="B20">
        <f>[2]Sum!B20</f>
        <v>2020</v>
      </c>
      <c r="C20" s="8">
        <f>[2]Sum!C20/1000</f>
        <v>341.18579399999993</v>
      </c>
      <c r="D20" s="8">
        <f>[2]Sum!D20/1000</f>
        <v>0</v>
      </c>
      <c r="E20" s="8">
        <f>[2]Sum!E20/1000</f>
        <v>11.5384092</v>
      </c>
      <c r="F20" s="8">
        <f>[2]Sum!F20/1000</f>
        <v>12.783818399999998</v>
      </c>
      <c r="G20" s="8">
        <f>[2]Sum!G20/1000</f>
        <v>79.747623600000026</v>
      </c>
      <c r="H20" s="8">
        <f>[2]Sum!H20/1000</f>
        <v>3.9003899999999998</v>
      </c>
      <c r="I20" s="8">
        <f>[2]Sum!I20/1000</f>
        <v>3.4631783999999999</v>
      </c>
      <c r="J20" s="8">
        <f>[2]Sum!J20/1000</f>
        <v>1.1205791999999999</v>
      </c>
      <c r="K20" s="8">
        <f>[2]Sum!K20/1000</f>
        <v>4.8978036000000005</v>
      </c>
      <c r="L20" s="8">
        <f>[2]Sum!L20/1000</f>
        <v>458.63759639999984</v>
      </c>
      <c r="M20" s="8">
        <f>[2]Sum!M20/1000</f>
        <v>56.583818399999998</v>
      </c>
      <c r="N20" s="8">
        <f>[2]Sum!N20/1000</f>
        <v>57.53349</v>
      </c>
      <c r="O20" s="8">
        <f>[2]Sum!O20/1000</f>
        <v>-0.9496716000000015</v>
      </c>
      <c r="P20" s="8">
        <f>[2]Sum!P20/1000</f>
        <v>416.34790800000002</v>
      </c>
      <c r="Q20" s="8">
        <f>[2]Sum!Q20/1000</f>
        <v>0.56808599999999998</v>
      </c>
      <c r="R20" s="8">
        <f>[2]Sum!R20/1000</f>
        <v>0</v>
      </c>
      <c r="S20" s="8">
        <f>[2]Sum!S20/1000</f>
        <v>3.7882619999999991</v>
      </c>
      <c r="T20" s="8">
        <f>[2]Sum!T20/1000</f>
        <v>0</v>
      </c>
      <c r="W20" s="13">
        <f t="shared" si="0"/>
        <v>0.20932851924358789</v>
      </c>
      <c r="X20" s="13">
        <f t="shared" si="1"/>
        <v>3.7085178775396535E-2</v>
      </c>
    </row>
    <row r="21" spans="1:25" ht="15" x14ac:dyDescent="0.25">
      <c r="B21">
        <f>[2]Sum!B21</f>
        <v>2021</v>
      </c>
      <c r="C21" s="8">
        <f>[2]Sum!C21/1000</f>
        <v>345.74405999999999</v>
      </c>
      <c r="D21" s="8">
        <f>[2]Sum!D21/1000</f>
        <v>0</v>
      </c>
      <c r="E21" s="8">
        <f>[2]Sum!E21/1000</f>
        <v>15.511069199999998</v>
      </c>
      <c r="F21" s="8">
        <f>[2]Sum!F21/1000</f>
        <v>12.783818399999998</v>
      </c>
      <c r="G21" s="8">
        <f>[2]Sum!G21/1000</f>
        <v>85.990262400000006</v>
      </c>
      <c r="H21" s="8">
        <f>[2]Sum!H21/1000</f>
        <v>5.1533327999999994</v>
      </c>
      <c r="I21" s="8">
        <f>[2]Sum!I21/1000</f>
        <v>3.4631783999999999</v>
      </c>
      <c r="J21" s="8">
        <f>[2]Sum!J21/1000</f>
        <v>1.1205791999999999</v>
      </c>
      <c r="K21" s="8">
        <f>[2]Sum!K21/1000</f>
        <v>4.8996432000000008</v>
      </c>
      <c r="L21" s="8">
        <f>[2]Sum!L21/1000</f>
        <v>474.66594359999988</v>
      </c>
      <c r="M21" s="8">
        <f>[2]Sum!M21/1000</f>
        <v>70.077284399999996</v>
      </c>
      <c r="N21" s="8">
        <f>[2]Sum!N21/1000</f>
        <v>71.486856000000003</v>
      </c>
      <c r="O21" s="8">
        <f>[2]Sum!O21/1000</f>
        <v>-1.4095716000000102</v>
      </c>
      <c r="P21" s="8">
        <f>[2]Sum!P21/1000</f>
        <v>430.69328400000001</v>
      </c>
      <c r="Q21" s="8">
        <f>[2]Sum!Q21/1000</f>
        <v>0.46051319999999996</v>
      </c>
      <c r="R21" s="8">
        <f>[2]Sum!R21/1000</f>
        <v>0</v>
      </c>
      <c r="S21" s="8">
        <f>[2]Sum!S21/1000</f>
        <v>3.9898296000000002</v>
      </c>
      <c r="T21" s="8">
        <f>[2]Sum!T21/1000</f>
        <v>0</v>
      </c>
      <c r="W21" s="13">
        <f t="shared" si="0"/>
        <v>0.21835372449154972</v>
      </c>
      <c r="X21" s="13">
        <f t="shared" si="1"/>
        <v>3.8876915122123899E-2</v>
      </c>
    </row>
    <row r="22" spans="1:25" ht="15" x14ac:dyDescent="0.25">
      <c r="B22">
        <f>[2]Sum!B22</f>
        <v>2022</v>
      </c>
      <c r="C22" s="8">
        <f>[2]Sum!C22/1000</f>
        <v>349.57209239999997</v>
      </c>
      <c r="D22" s="8">
        <f>[2]Sum!D22/1000</f>
        <v>0</v>
      </c>
      <c r="E22" s="8">
        <f>[2]Sum!E22/1000</f>
        <v>16.487896799999998</v>
      </c>
      <c r="F22" s="8">
        <f>[2]Sum!F22/1000</f>
        <v>12.783818399999998</v>
      </c>
      <c r="G22" s="8">
        <f>[2]Sum!G22/1000</f>
        <v>93.078503999999995</v>
      </c>
      <c r="H22" s="8">
        <f>[2]Sum!H22/1000</f>
        <v>5.9303447999999994</v>
      </c>
      <c r="I22" s="8">
        <f>[2]Sum!I22/1000</f>
        <v>3.4631783999999999</v>
      </c>
      <c r="J22" s="8">
        <f>[2]Sum!J22/1000</f>
        <v>1.1205791999999999</v>
      </c>
      <c r="K22" s="8">
        <f>[2]Sum!K22/1000</f>
        <v>7.5408708000000004</v>
      </c>
      <c r="L22" s="8">
        <f>[2]Sum!L22/1000</f>
        <v>489.97728479999989</v>
      </c>
      <c r="M22" s="8">
        <f>[2]Sum!M22/1000</f>
        <v>84.559053599999999</v>
      </c>
      <c r="N22" s="8">
        <f>[2]Sum!N22/1000</f>
        <v>86.385776399999969</v>
      </c>
      <c r="O22" s="8">
        <f>[2]Sum!O22/1000</f>
        <v>-1.826722799999974</v>
      </c>
      <c r="P22" s="8">
        <f>[2]Sum!P22/1000</f>
        <v>444.47626800000006</v>
      </c>
      <c r="Q22" s="8">
        <f>[2]Sum!Q22/1000</f>
        <v>0.34821000000000002</v>
      </c>
      <c r="R22" s="8">
        <f>[2]Sum!R22/1000</f>
        <v>0</v>
      </c>
      <c r="S22" s="8">
        <f>[2]Sum!S22/1000</f>
        <v>4.2132972000000004</v>
      </c>
      <c r="T22" s="8">
        <f>[2]Sum!T22/1000</f>
        <v>0</v>
      </c>
      <c r="W22" s="13">
        <f t="shared" si="0"/>
        <v>0.23324110517906554</v>
      </c>
      <c r="X22" s="13">
        <f t="shared" si="1"/>
        <v>4.5028359271763664E-2</v>
      </c>
    </row>
    <row r="23" spans="1:25" ht="15" x14ac:dyDescent="0.25">
      <c r="B23">
        <f>[2]Sum!B23</f>
        <v>2023</v>
      </c>
      <c r="C23" s="8">
        <f>[2]Sum!C23/1000</f>
        <v>347.79311160000003</v>
      </c>
      <c r="D23" s="8">
        <f>[2]Sum!D23/1000</f>
        <v>0</v>
      </c>
      <c r="E23" s="8">
        <f>[2]Sum!E23/1000</f>
        <v>18.238495200000006</v>
      </c>
      <c r="F23" s="8">
        <f>[2]Sum!F23/1000</f>
        <v>12.783818399999998</v>
      </c>
      <c r="G23" s="8">
        <f>[2]Sum!G23/1000</f>
        <v>102.52108319999999</v>
      </c>
      <c r="H23" s="8">
        <f>[2]Sum!H23/1000</f>
        <v>8.7945144000000006</v>
      </c>
      <c r="I23" s="8">
        <f>[2]Sum!I23/1000</f>
        <v>3.4631783999999999</v>
      </c>
      <c r="J23" s="8">
        <f>[2]Sum!J23/1000</f>
        <v>1.1205791999999999</v>
      </c>
      <c r="K23" s="8">
        <f>[2]Sum!K23/1000</f>
        <v>11.484710399999999</v>
      </c>
      <c r="L23" s="8">
        <f>[2]Sum!L23/1000</f>
        <v>506.19949079999992</v>
      </c>
      <c r="M23" s="8">
        <f>[2]Sum!M23/1000</f>
        <v>108.235056</v>
      </c>
      <c r="N23" s="8">
        <f>[2]Sum!N23/1000</f>
        <v>111.28301039999999</v>
      </c>
      <c r="O23" s="8">
        <f>[2]Sum!O23/1000</f>
        <v>-3.0479544000000023</v>
      </c>
      <c r="P23" s="8">
        <f>[2]Sum!P23/1000</f>
        <v>458.38802399999997</v>
      </c>
      <c r="Q23" s="8">
        <f>[2]Sum!Q23/1000</f>
        <v>0.24063719999999997</v>
      </c>
      <c r="R23" s="8">
        <f>[2]Sum!R23/1000</f>
        <v>0</v>
      </c>
      <c r="S23" s="8">
        <f>[2]Sum!S23/1000</f>
        <v>4.4439479999999998</v>
      </c>
      <c r="T23" s="8">
        <f>[2]Sum!T23/1000</f>
        <v>0</v>
      </c>
      <c r="W23" s="13">
        <f t="shared" si="0"/>
        <v>0.25803899513203854</v>
      </c>
      <c r="X23" s="13">
        <f t="shared" si="1"/>
        <v>5.7365127974746279E-2</v>
      </c>
    </row>
    <row r="24" spans="1:25" ht="15" x14ac:dyDescent="0.25">
      <c r="B24">
        <f>[2]Sum!B24</f>
        <v>2024</v>
      </c>
      <c r="C24" s="8">
        <f>[2]Sum!C24/1000</f>
        <v>349.80002759999996</v>
      </c>
      <c r="D24" s="8">
        <f>[2]Sum!D24/1000</f>
        <v>0</v>
      </c>
      <c r="E24" s="8">
        <f>[2]Sum!E24/1000</f>
        <v>19.067191200000003</v>
      </c>
      <c r="F24" s="8">
        <f>[2]Sum!F24/1000</f>
        <v>12.783818399999998</v>
      </c>
      <c r="G24" s="8">
        <f>[2]Sum!G24/1000</f>
        <v>109.44603840000001</v>
      </c>
      <c r="H24" s="8">
        <f>[2]Sum!H24/1000</f>
        <v>11.379415199999999</v>
      </c>
      <c r="I24" s="8">
        <f>[2]Sum!I24/1000</f>
        <v>3.4631783999999999</v>
      </c>
      <c r="J24" s="8">
        <f>[2]Sum!J24/1000</f>
        <v>1.1205791999999999</v>
      </c>
      <c r="K24" s="8">
        <f>[2]Sum!K24/1000</f>
        <v>15.434682</v>
      </c>
      <c r="L24" s="8">
        <f>[2]Sum!L24/1000</f>
        <v>522.49493039999993</v>
      </c>
      <c r="M24" s="8">
        <f>[2]Sum!M24/1000</f>
        <v>120.28023119999999</v>
      </c>
      <c r="N24" s="8">
        <f>[2]Sum!N24/1000</f>
        <v>124.37307839999998</v>
      </c>
      <c r="O24" s="8">
        <f>[2]Sum!O24/1000</f>
        <v>-4.0928471999999889</v>
      </c>
      <c r="P24" s="8">
        <f>[2]Sum!P24/1000</f>
        <v>472.73164800000001</v>
      </c>
      <c r="Q24" s="8">
        <f>[2]Sum!Q24/1000</f>
        <v>0.24063719999999997</v>
      </c>
      <c r="R24" s="8">
        <f>[2]Sum!R24/1000</f>
        <v>0</v>
      </c>
      <c r="S24" s="8">
        <f>[2]Sum!S24/1000</f>
        <v>4.7172600000000005</v>
      </c>
      <c r="T24" s="8">
        <f>[2]Sum!T24/1000</f>
        <v>0</v>
      </c>
      <c r="W24" s="13">
        <f t="shared" si="0"/>
        <v>0.27596999311261255</v>
      </c>
      <c r="X24" s="13">
        <f t="shared" si="1"/>
        <v>6.8470795700024803E-2</v>
      </c>
    </row>
    <row r="25" spans="1:25" ht="15" x14ac:dyDescent="0.25">
      <c r="B25">
        <f>[2]Sum!B25</f>
        <v>2025</v>
      </c>
      <c r="C25" s="8">
        <f>[2]Sum!C25/1000</f>
        <v>338.25478559999993</v>
      </c>
      <c r="D25" s="8">
        <f>[2]Sum!D25/1000</f>
        <v>0</v>
      </c>
      <c r="E25" s="8">
        <f>[2]Sum!E25/1000</f>
        <v>23.578591200000005</v>
      </c>
      <c r="F25" s="8">
        <f>[2]Sum!F25/1000</f>
        <v>24.697418400000004</v>
      </c>
      <c r="G25" s="8">
        <f>[2]Sum!G25/1000</f>
        <v>118.40594159999999</v>
      </c>
      <c r="H25" s="8">
        <f>[2]Sum!H25/1000</f>
        <v>11.785879200000002</v>
      </c>
      <c r="I25" s="8">
        <f>[2]Sum!I25/1000</f>
        <v>3.4631783999999999</v>
      </c>
      <c r="J25" s="8">
        <f>[2]Sum!J25/1000</f>
        <v>1.1205791999999999</v>
      </c>
      <c r="K25" s="8">
        <f>[2]Sum!K25/1000</f>
        <v>19.8665412</v>
      </c>
      <c r="L25" s="8">
        <f>[2]Sum!L25/1000</f>
        <v>541.17291479999994</v>
      </c>
      <c r="M25" s="8">
        <f>[2]Sum!M25/1000</f>
        <v>134.44856759999999</v>
      </c>
      <c r="N25" s="8">
        <f>[2]Sum!N25/1000</f>
        <v>139.55547239999996</v>
      </c>
      <c r="O25" s="8">
        <f>[2]Sum!O25/1000</f>
        <v>-5.106904799999989</v>
      </c>
      <c r="P25" s="8">
        <f>[2]Sum!P25/1000</f>
        <v>489.49565999999999</v>
      </c>
      <c r="Q25" s="8">
        <f>[2]Sum!Q25/1000</f>
        <v>0.43502160000000001</v>
      </c>
      <c r="R25" s="8">
        <f>[2]Sum!R25/1000</f>
        <v>0</v>
      </c>
      <c r="S25" s="8">
        <f>[2]Sum!S25/1000</f>
        <v>4.9711247999999992</v>
      </c>
      <c r="T25" s="8">
        <f>[2]Sum!T25/1000</f>
        <v>0</v>
      </c>
      <c r="W25" s="13">
        <f t="shared" si="0"/>
        <v>0.29202224477749539</v>
      </c>
      <c r="X25" s="13">
        <f t="shared" si="1"/>
        <v>7.5391294188127969E-2</v>
      </c>
    </row>
    <row r="26" spans="1:25" ht="15" x14ac:dyDescent="0.25">
      <c r="B26">
        <f>[2]Sum!B26</f>
        <v>2026</v>
      </c>
      <c r="C26" s="8">
        <f>[2]Sum!C26/1000</f>
        <v>338.25154439999994</v>
      </c>
      <c r="D26" s="8">
        <f>[2]Sum!D26/1000</f>
        <v>0</v>
      </c>
      <c r="E26" s="8">
        <f>[2]Sum!E26/1000</f>
        <v>24.787821600000008</v>
      </c>
      <c r="F26" s="8">
        <f>[2]Sum!F26/1000</f>
        <v>36.611018399999999</v>
      </c>
      <c r="G26" s="8">
        <f>[2]Sum!G26/1000</f>
        <v>122.89684319999999</v>
      </c>
      <c r="H26" s="8">
        <f>[2]Sum!H26/1000</f>
        <v>11.785879200000002</v>
      </c>
      <c r="I26" s="8">
        <f>[2]Sum!I26/1000</f>
        <v>3.4631783999999999</v>
      </c>
      <c r="J26" s="8">
        <f>[2]Sum!J26/1000</f>
        <v>1.1205791999999999</v>
      </c>
      <c r="K26" s="8">
        <f>[2]Sum!K26/1000</f>
        <v>20.423501999999996</v>
      </c>
      <c r="L26" s="8">
        <f>[2]Sum!L26/1000</f>
        <v>559.34036639999999</v>
      </c>
      <c r="M26" s="8">
        <f>[2]Sum!M26/1000</f>
        <v>135.65175360000001</v>
      </c>
      <c r="N26" s="8">
        <f>[2]Sum!N26/1000</f>
        <v>140.92658759999998</v>
      </c>
      <c r="O26" s="8">
        <f>[2]Sum!O26/1000</f>
        <v>-5.2748339999999736</v>
      </c>
      <c r="P26" s="8">
        <f>[2]Sum!P26/1000</f>
        <v>506.33763599999997</v>
      </c>
      <c r="Q26" s="8">
        <f>[2]Sum!Q26/1000</f>
        <v>0.43186800000000003</v>
      </c>
      <c r="R26" s="8">
        <f>[2]Sum!R26/1000</f>
        <v>0</v>
      </c>
      <c r="S26" s="8">
        <f>[2]Sum!S26/1000</f>
        <v>5.205279599999999</v>
      </c>
      <c r="T26" s="8">
        <f>[2]Sum!T26/1000</f>
        <v>0</v>
      </c>
      <c r="W26" s="13">
        <f t="shared" si="0"/>
        <v>0.29186163610752125</v>
      </c>
      <c r="X26" s="13">
        <f t="shared" si="1"/>
        <v>7.4336442352642002E-2</v>
      </c>
    </row>
    <row r="27" spans="1:25" ht="15" x14ac:dyDescent="0.25">
      <c r="B27">
        <f>[2]Sum!B27</f>
        <v>2027</v>
      </c>
      <c r="C27" s="8">
        <f>[2]Sum!C27/1000</f>
        <v>338.25031799999999</v>
      </c>
      <c r="D27" s="8">
        <f>[2]Sum!D27/1000</f>
        <v>0</v>
      </c>
      <c r="E27" s="8">
        <f>[2]Sum!E27/1000</f>
        <v>26.070723600000004</v>
      </c>
      <c r="F27" s="8">
        <f>[2]Sum!F27/1000</f>
        <v>48.524618400000001</v>
      </c>
      <c r="G27" s="8">
        <f>[2]Sum!G27/1000</f>
        <v>126.57954719999999</v>
      </c>
      <c r="H27" s="8">
        <f>[2]Sum!H27/1000</f>
        <v>11.785879200000002</v>
      </c>
      <c r="I27" s="8">
        <f>[2]Sum!I27/1000</f>
        <v>3.4631783999999999</v>
      </c>
      <c r="J27" s="8">
        <f>[2]Sum!J27/1000</f>
        <v>1.1205791999999999</v>
      </c>
      <c r="K27" s="8">
        <f>[2]Sum!K27/1000</f>
        <v>20.928778799999996</v>
      </c>
      <c r="L27" s="8">
        <f>[2]Sum!L27/1000</f>
        <v>576.72362279999993</v>
      </c>
      <c r="M27" s="8">
        <f>[2]Sum!M27/1000</f>
        <v>138.32048760000001</v>
      </c>
      <c r="N27" s="8">
        <f>[2]Sum!N27/1000</f>
        <v>143.76272519999998</v>
      </c>
      <c r="O27" s="8">
        <f>[2]Sum!O27/1000</f>
        <v>-5.4422375999999932</v>
      </c>
      <c r="P27" s="8">
        <f>[2]Sum!P27/1000</f>
        <v>522.51910799999996</v>
      </c>
      <c r="Q27" s="8">
        <f>[2]Sum!Q27/1000</f>
        <v>0.43116720000000003</v>
      </c>
      <c r="R27" s="8">
        <f>[2]Sum!R27/1000</f>
        <v>0</v>
      </c>
      <c r="S27" s="8">
        <f>[2]Sum!S27/1000</f>
        <v>5.4479316000000004</v>
      </c>
      <c r="T27" s="8">
        <f>[2]Sum!T27/1000</f>
        <v>0</v>
      </c>
      <c r="W27" s="13">
        <f t="shared" si="0"/>
        <v>0.29063697803364336</v>
      </c>
      <c r="X27" s="13">
        <f t="shared" si="1"/>
        <v>7.3371348287913682E-2</v>
      </c>
    </row>
    <row r="28" spans="1:25" ht="15" x14ac:dyDescent="0.25">
      <c r="B28">
        <f>[2]Sum!B28</f>
        <v>2028</v>
      </c>
      <c r="C28" s="8">
        <f>[2]Sum!C28/1000</f>
        <v>338.15737439999998</v>
      </c>
      <c r="D28" s="8">
        <f>[2]Sum!D28/1000</f>
        <v>0</v>
      </c>
      <c r="E28" s="8">
        <f>[2]Sum!E28/1000</f>
        <v>26.776254000000005</v>
      </c>
      <c r="F28" s="8">
        <f>[2]Sum!F28/1000</f>
        <v>60.438218399999997</v>
      </c>
      <c r="G28" s="8">
        <f>[2]Sum!G28/1000</f>
        <v>130.87807919999997</v>
      </c>
      <c r="H28" s="8">
        <f>[2]Sum!H28/1000</f>
        <v>11.785879200000002</v>
      </c>
      <c r="I28" s="8">
        <f>[2]Sum!I28/1000</f>
        <v>3.4631783999999999</v>
      </c>
      <c r="J28" s="8">
        <f>[2]Sum!J28/1000</f>
        <v>1.1205791999999999</v>
      </c>
      <c r="K28" s="8">
        <f>[2]Sum!K28/1000</f>
        <v>21.416360399999999</v>
      </c>
      <c r="L28" s="8">
        <f>[2]Sum!L28/1000</f>
        <v>594.03592319999996</v>
      </c>
      <c r="M28" s="8">
        <f>[2]Sum!M28/1000</f>
        <v>139.21777440000002</v>
      </c>
      <c r="N28" s="8">
        <f>[2]Sum!N28/1000</f>
        <v>144.73552319999996</v>
      </c>
      <c r="O28" s="8">
        <f>[2]Sum!O28/1000</f>
        <v>-5.5177487999999428</v>
      </c>
      <c r="P28" s="8">
        <f>[2]Sum!P28/1000</f>
        <v>538.74875999999995</v>
      </c>
      <c r="Q28" s="8">
        <f>[2]Sum!Q28/1000</f>
        <v>0.43116720000000003</v>
      </c>
      <c r="R28" s="8">
        <f>[2]Sum!R28/1000</f>
        <v>0</v>
      </c>
      <c r="S28" s="8">
        <f>[2]Sum!S28/1000</f>
        <v>5.6859408</v>
      </c>
      <c r="T28" s="8">
        <f>[2]Sum!T28/1000</f>
        <v>0</v>
      </c>
      <c r="W28" s="13">
        <f t="shared" si="0"/>
        <v>0.29050926703042534</v>
      </c>
      <c r="X28" s="13">
        <f t="shared" si="1"/>
        <v>7.2434755370773166E-2</v>
      </c>
    </row>
    <row r="29" spans="1:25" ht="15" x14ac:dyDescent="0.25">
      <c r="B29">
        <f>[2]Sum!B29</f>
        <v>2029</v>
      </c>
      <c r="C29" s="8">
        <f>[2]Sum!C29/1000</f>
        <v>338.14511040000002</v>
      </c>
      <c r="D29" s="8">
        <f>[2]Sum!D29/1000</f>
        <v>0</v>
      </c>
      <c r="E29" s="8">
        <f>[2]Sum!E29/1000</f>
        <v>27.537235200000001</v>
      </c>
      <c r="F29" s="8">
        <f>[2]Sum!F29/1000</f>
        <v>72.351818399999999</v>
      </c>
      <c r="G29" s="8">
        <f>[2]Sum!G29/1000</f>
        <v>135.51387119999998</v>
      </c>
      <c r="H29" s="8">
        <f>[2]Sum!H29/1000</f>
        <v>11.785879200000002</v>
      </c>
      <c r="I29" s="8">
        <f>[2]Sum!I29/1000</f>
        <v>3.4631783999999999</v>
      </c>
      <c r="J29" s="8">
        <f>[2]Sum!J29/1000</f>
        <v>1.1205791999999999</v>
      </c>
      <c r="K29" s="8">
        <f>[2]Sum!K29/1000</f>
        <v>21.908672399999997</v>
      </c>
      <c r="L29" s="8">
        <f>[2]Sum!L29/1000</f>
        <v>611.82634440000004</v>
      </c>
      <c r="M29" s="8">
        <f>[2]Sum!M29/1000</f>
        <v>142.00030079999996</v>
      </c>
      <c r="N29" s="8">
        <f>[2]Sum!N29/1000</f>
        <v>147.56255040000002</v>
      </c>
      <c r="O29" s="8">
        <f>[2]Sum!O29/1000</f>
        <v>-5.5622496000000394</v>
      </c>
      <c r="P29" s="8">
        <f>[2]Sum!P29/1000</f>
        <v>555.52941599999997</v>
      </c>
      <c r="Q29" s="8">
        <f>[2]Sum!Q29/1000</f>
        <v>0.43116720000000003</v>
      </c>
      <c r="R29" s="8">
        <f>[2]Sum!R29/1000</f>
        <v>0</v>
      </c>
      <c r="S29" s="8">
        <f>[2]Sum!S29/1000</f>
        <v>5.9688887999999993</v>
      </c>
      <c r="T29" s="8">
        <f>[2]Sum!T29/1000</f>
        <v>0</v>
      </c>
      <c r="W29" s="13">
        <f t="shared" si="0"/>
        <v>0.29076899511844273</v>
      </c>
      <c r="X29" s="13">
        <f t="shared" si="1"/>
        <v>7.1571188113887602E-2</v>
      </c>
    </row>
    <row r="30" spans="1:25" ht="15" x14ac:dyDescent="0.25">
      <c r="B30">
        <f>[2]Sum!B30</f>
        <v>2030</v>
      </c>
      <c r="C30" s="8">
        <f>[2]Sum!C30/1000</f>
        <v>338.09062319999998</v>
      </c>
      <c r="D30" s="8">
        <f>[2]Sum!D30/1000</f>
        <v>0</v>
      </c>
      <c r="E30" s="8">
        <f>[2]Sum!E30/1000</f>
        <v>26.841078000000007</v>
      </c>
      <c r="F30" s="8">
        <f>[2]Sum!F30/1000</f>
        <v>83.688484799999998</v>
      </c>
      <c r="G30" s="8">
        <f>[2]Sum!G30/1000</f>
        <v>140.38346760000002</v>
      </c>
      <c r="H30" s="8">
        <f>[2]Sum!H30/1000</f>
        <v>11.785879200000002</v>
      </c>
      <c r="I30" s="8">
        <f>[2]Sum!I30/1000</f>
        <v>3.4631783999999999</v>
      </c>
      <c r="J30" s="8">
        <f>[2]Sum!J30/1000</f>
        <v>1.1205791999999999</v>
      </c>
      <c r="K30" s="8">
        <f>[2]Sum!K30/1000</f>
        <v>21.911212799999998</v>
      </c>
      <c r="L30" s="8">
        <f>[2]Sum!L30/1000</f>
        <v>627.2845031999999</v>
      </c>
      <c r="M30" s="8">
        <f>[2]Sum!M30/1000</f>
        <v>138.48841680000001</v>
      </c>
      <c r="N30" s="8">
        <f>[2]Sum!N30/1000</f>
        <v>143.9098932</v>
      </c>
      <c r="O30" s="8">
        <f>[2]Sum!O30/1000</f>
        <v>-5.4214763999999853</v>
      </c>
      <c r="P30" s="8">
        <f>[2]Sum!P30/1000</f>
        <v>569.87479200000007</v>
      </c>
      <c r="Q30" s="8">
        <f>[2]Sum!Q30/1000</f>
        <v>0.26306279999999999</v>
      </c>
      <c r="R30" s="8">
        <f>[2]Sum!R30/1000</f>
        <v>0</v>
      </c>
      <c r="S30" s="8">
        <f>[2]Sum!S30/1000</f>
        <v>6.1828079999999987</v>
      </c>
      <c r="T30" s="8">
        <f>[2]Sum!T30/1000</f>
        <v>0</v>
      </c>
      <c r="U30" s="9">
        <f>L30+S30+Q30</f>
        <v>633.73037399999987</v>
      </c>
      <c r="W30" s="13">
        <f t="shared" si="0"/>
        <v>0.2916810252178319</v>
      </c>
      <c r="X30" s="13">
        <f t="shared" si="1"/>
        <v>7.0161790288435832E-2</v>
      </c>
    </row>
    <row r="31" spans="1:25" ht="15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X31" s="13"/>
    </row>
    <row r="32" spans="1:25" ht="15" x14ac:dyDescent="0.25">
      <c r="A32" t="s">
        <v>14</v>
      </c>
      <c r="B32">
        <f>[1]Sum!B10</f>
        <v>2010</v>
      </c>
      <c r="C32" s="8">
        <f>[1]Sum!C10/1000</f>
        <v>263.46383280000003</v>
      </c>
      <c r="D32" s="8">
        <f>[1]Sum!D10/1000</f>
        <v>2.4251184000000001</v>
      </c>
      <c r="E32" s="8">
        <f>[1]Sum!E10/1000</f>
        <v>4.3223592000000002</v>
      </c>
      <c r="F32" s="8">
        <f>[1]Sum!F10/1000</f>
        <v>12.783818399999998</v>
      </c>
      <c r="G32" s="8">
        <f>[1]Sum!G10/1000</f>
        <v>36.887834399999996</v>
      </c>
      <c r="H32" s="8">
        <f>[1]Sum!H10/1000</f>
        <v>1.5873995999999997</v>
      </c>
      <c r="I32" s="8">
        <f>[1]Sum!I10/1000</f>
        <v>0</v>
      </c>
      <c r="J32" s="8">
        <f>[1]Sum!J10/1000</f>
        <v>0</v>
      </c>
      <c r="K32" s="8">
        <f>[1]Sum!K10/1000</f>
        <v>0</v>
      </c>
      <c r="L32" s="8">
        <f>[1]Sum!L10/1000</f>
        <v>321.47036279999998</v>
      </c>
      <c r="M32" s="8">
        <f>[1]Sum!M10/1000</f>
        <v>37.801502399999997</v>
      </c>
      <c r="N32" s="8">
        <f>[1]Sum!N10/1000</f>
        <v>38.395868399999991</v>
      </c>
      <c r="O32" s="8">
        <f>[1]Sum!O10/1000</f>
        <v>-0.59436599999999451</v>
      </c>
      <c r="P32" s="8">
        <f>[1]Sum!P10/1000</f>
        <v>281.622612</v>
      </c>
      <c r="Q32" s="8">
        <f>[1]Sum!Q10/1000</f>
        <v>0.54495959999999999</v>
      </c>
      <c r="R32" s="8">
        <f>[1]Sum!R10/1000</f>
        <v>0</v>
      </c>
      <c r="S32" s="8">
        <f>[1]Sum!S10/1000</f>
        <v>0</v>
      </c>
      <c r="T32" s="8">
        <f>[1]Sum!T10/1000</f>
        <v>0</v>
      </c>
      <c r="W32" s="13">
        <f>(SUM(G32:K32)+SUM(R32:T32))/(L32+SUM(Q32:T32))</f>
        <v>0.11948261875628062</v>
      </c>
      <c r="X32" s="13">
        <f>(SUM(H32:K32)+SUM(R32:T32))/(L32+SUM(Q32:T32))</f>
        <v>4.9295778479390758E-3</v>
      </c>
      <c r="Y32" s="13">
        <f t="shared" ref="Y32:Y51" si="2">(SUM(G32))/(L32+SUM(Q32:T32))</f>
        <v>0.11455304090834156</v>
      </c>
    </row>
    <row r="33" spans="2:25" ht="15" x14ac:dyDescent="0.25">
      <c r="B33">
        <f>[1]Sum!B11</f>
        <v>2011</v>
      </c>
      <c r="C33" s="8">
        <f>[1]Sum!C11/1000</f>
        <v>270.22374960000002</v>
      </c>
      <c r="D33" s="8">
        <f>[1]Sum!D11/1000</f>
        <v>2.4512231999999994</v>
      </c>
      <c r="E33" s="8">
        <f>[1]Sum!E11/1000</f>
        <v>4.6586556000000003</v>
      </c>
      <c r="F33" s="8">
        <f>[1]Sum!F11/1000</f>
        <v>12.783818399999998</v>
      </c>
      <c r="G33" s="8">
        <f>[1]Sum!G11/1000</f>
        <v>39.33310079999999</v>
      </c>
      <c r="H33" s="8">
        <f>[1]Sum!H11/1000</f>
        <v>2.1524195999999995</v>
      </c>
      <c r="I33" s="8">
        <f>[1]Sum!I11/1000</f>
        <v>0</v>
      </c>
      <c r="J33" s="8">
        <f>[1]Sum!J11/1000</f>
        <v>0</v>
      </c>
      <c r="K33" s="8">
        <f>[1]Sum!K11/1000</f>
        <v>0</v>
      </c>
      <c r="L33" s="8">
        <f>[1]Sum!L11/1000</f>
        <v>331.60296720000008</v>
      </c>
      <c r="M33" s="8">
        <f>[1]Sum!M11/1000</f>
        <v>35.413876799999997</v>
      </c>
      <c r="N33" s="8">
        <f>[1]Sum!N11/1000</f>
        <v>35.991423599999997</v>
      </c>
      <c r="O33" s="8">
        <f>[1]Sum!O11/1000</f>
        <v>-0.57754679999999647</v>
      </c>
      <c r="P33" s="8">
        <f>[1]Sum!P11/1000</f>
        <v>291.85078800000002</v>
      </c>
      <c r="Q33" s="8">
        <f>[1]Sum!Q11/1000</f>
        <v>1.0569816000000003</v>
      </c>
      <c r="R33" s="8">
        <f>[1]Sum!R11/1000</f>
        <v>0</v>
      </c>
      <c r="S33" s="8">
        <f>[1]Sum!S11/1000</f>
        <v>0</v>
      </c>
      <c r="T33" s="8">
        <f>[1]Sum!T11/1000</f>
        <v>0</v>
      </c>
      <c r="W33" s="13">
        <f t="shared" ref="W33:W52" si="3">(SUM(G33:K33)+SUM(R33:T33))/(L33+SUM(Q33:T33))</f>
        <v>0.12470849150807055</v>
      </c>
      <c r="X33" s="13">
        <f t="shared" ref="X33:X52" si="4">(SUM(H33:K33)+SUM(R33:T33))/(L33+SUM(Q33:T33))</f>
        <v>6.4703298601601874E-3</v>
      </c>
      <c r="Y33" s="13">
        <f t="shared" si="2"/>
        <v>0.11823816164791036</v>
      </c>
    </row>
    <row r="34" spans="2:25" ht="15" x14ac:dyDescent="0.25">
      <c r="B34">
        <f>[1]Sum!B12</f>
        <v>2012</v>
      </c>
      <c r="C34" s="8">
        <f>[1]Sum!C12/1000</f>
        <v>278.8768776</v>
      </c>
      <c r="D34" s="8">
        <f>[1]Sum!D12/1000</f>
        <v>2.4054960000000003</v>
      </c>
      <c r="E34" s="8">
        <f>[1]Sum!E12/1000</f>
        <v>5.2363776</v>
      </c>
      <c r="F34" s="8">
        <f>[1]Sum!F12/1000</f>
        <v>12.783818399999998</v>
      </c>
      <c r="G34" s="8">
        <f>[1]Sum!G12/1000</f>
        <v>40.774558800000001</v>
      </c>
      <c r="H34" s="8">
        <f>[1]Sum!H12/1000</f>
        <v>2.5212155999999997</v>
      </c>
      <c r="I34" s="8">
        <f>[1]Sum!I12/1000</f>
        <v>0</v>
      </c>
      <c r="J34" s="8">
        <f>[1]Sum!J12/1000</f>
        <v>0</v>
      </c>
      <c r="K34" s="8">
        <f>[1]Sum!K12/1000</f>
        <v>0</v>
      </c>
      <c r="L34" s="8">
        <f>[1]Sum!L12/1000</f>
        <v>342.598344</v>
      </c>
      <c r="M34" s="8">
        <f>[1]Sum!M12/1000</f>
        <v>33.559122000000002</v>
      </c>
      <c r="N34" s="8">
        <f>[1]Sum!N12/1000</f>
        <v>34.104344399999995</v>
      </c>
      <c r="O34" s="8">
        <f>[1]Sum!O12/1000</f>
        <v>-0.54522239999999145</v>
      </c>
      <c r="P34" s="8">
        <f>[1]Sum!P12/1000</f>
        <v>302.78326800000002</v>
      </c>
      <c r="Q34" s="8">
        <f>[1]Sum!Q12/1000</f>
        <v>1.2288527999999999</v>
      </c>
      <c r="R34" s="8">
        <f>[1]Sum!R12/1000</f>
        <v>0</v>
      </c>
      <c r="S34" s="8">
        <f>[1]Sum!S12/1000</f>
        <v>0.15093480000000001</v>
      </c>
      <c r="T34" s="8">
        <f>[1]Sum!T12/1000</f>
        <v>0</v>
      </c>
      <c r="W34" s="13">
        <f t="shared" si="3"/>
        <v>0.12630660268404109</v>
      </c>
      <c r="X34" s="13">
        <f t="shared" si="4"/>
        <v>7.7683729124598793E-3</v>
      </c>
      <c r="Y34" s="13">
        <f t="shared" si="2"/>
        <v>0.11853822977158122</v>
      </c>
    </row>
    <row r="35" spans="2:25" ht="15" x14ac:dyDescent="0.25">
      <c r="B35">
        <f>[1]Sum!B13</f>
        <v>2013</v>
      </c>
      <c r="C35" s="8">
        <f>[1]Sum!C13/1000</f>
        <v>287.86595159999996</v>
      </c>
      <c r="D35" s="8">
        <f>[1]Sum!D13/1000</f>
        <v>2.4478067999999995</v>
      </c>
      <c r="E35" s="8">
        <f>[1]Sum!E13/1000</f>
        <v>5.9918399999999998</v>
      </c>
      <c r="F35" s="8">
        <f>[1]Sum!F13/1000</f>
        <v>12.783818399999998</v>
      </c>
      <c r="G35" s="8">
        <f>[1]Sum!G13/1000</f>
        <v>41.908715999999984</v>
      </c>
      <c r="H35" s="8">
        <f>[1]Sum!H13/1000</f>
        <v>2.5630883999999998</v>
      </c>
      <c r="I35" s="8">
        <f>[1]Sum!I13/1000</f>
        <v>0.9996912</v>
      </c>
      <c r="J35" s="8">
        <f>[1]Sum!J13/1000</f>
        <v>0</v>
      </c>
      <c r="K35" s="8">
        <f>[1]Sum!K13/1000</f>
        <v>1.6661519999999999</v>
      </c>
      <c r="L35" s="8">
        <f>[1]Sum!L13/1000</f>
        <v>356.22706440000002</v>
      </c>
      <c r="M35" s="8">
        <f>[1]Sum!M13/1000</f>
        <v>35.2494516</v>
      </c>
      <c r="N35" s="8">
        <f>[1]Sum!N13/1000</f>
        <v>35.8317288</v>
      </c>
      <c r="O35" s="8">
        <f>[1]Sum!O13/1000</f>
        <v>-0.58227719999999683</v>
      </c>
      <c r="P35" s="8">
        <f>[1]Sum!P13/1000</f>
        <v>315.68937599999998</v>
      </c>
      <c r="Q35" s="8">
        <f>[1]Sum!Q13/1000</f>
        <v>1.2543443999999999</v>
      </c>
      <c r="R35" s="8">
        <f>[1]Sum!R13/1000</f>
        <v>0</v>
      </c>
      <c r="S35" s="8">
        <f>[1]Sum!S13/1000</f>
        <v>0.15557760000000001</v>
      </c>
      <c r="T35" s="8">
        <f>[1]Sum!T13/1000</f>
        <v>0</v>
      </c>
      <c r="W35" s="13">
        <f t="shared" si="3"/>
        <v>0.13223807100058926</v>
      </c>
      <c r="X35" s="13">
        <f t="shared" si="4"/>
        <v>1.5055795135175647E-2</v>
      </c>
      <c r="Y35" s="13">
        <f t="shared" si="2"/>
        <v>0.11718227586541363</v>
      </c>
    </row>
    <row r="36" spans="2:25" ht="15" x14ac:dyDescent="0.25">
      <c r="B36">
        <f>[1]Sum!B14</f>
        <v>2014</v>
      </c>
      <c r="C36" s="8">
        <f>[1]Sum!C14/1000</f>
        <v>294.55044479999992</v>
      </c>
      <c r="D36" s="8">
        <f>[1]Sum!D14/1000</f>
        <v>0</v>
      </c>
      <c r="E36" s="8">
        <f>[1]Sum!E14/1000</f>
        <v>8.1900744000000003</v>
      </c>
      <c r="F36" s="8">
        <f>[1]Sum!F14/1000</f>
        <v>12.783818399999998</v>
      </c>
      <c r="G36" s="8">
        <f>[1]Sum!G14/1000</f>
        <v>43.793342399999986</v>
      </c>
      <c r="H36" s="8">
        <f>[1]Sum!H14/1000</f>
        <v>2.5630883999999998</v>
      </c>
      <c r="I36" s="8">
        <f>[1]Sum!I14/1000</f>
        <v>1.7247563999999997</v>
      </c>
      <c r="J36" s="8">
        <f>[1]Sum!J14/1000</f>
        <v>0.28014479999999997</v>
      </c>
      <c r="K36" s="8">
        <f>[1]Sum!K14/1000</f>
        <v>3.1740984000000001</v>
      </c>
      <c r="L36" s="8">
        <f>[1]Sum!L14/1000</f>
        <v>367.05976799999991</v>
      </c>
      <c r="M36" s="8">
        <f>[1]Sum!M14/1000</f>
        <v>34.178541599999996</v>
      </c>
      <c r="N36" s="8">
        <f>[1]Sum!N14/1000</f>
        <v>34.749781200000001</v>
      </c>
      <c r="O36" s="8">
        <f>[1]Sum!O14/1000</f>
        <v>-0.57123960000000085</v>
      </c>
      <c r="P36" s="8">
        <f>[1]Sum!P14/1000</f>
        <v>326.20838399999997</v>
      </c>
      <c r="Q36" s="8">
        <f>[1]Sum!Q14/1000</f>
        <v>0.57491879999999995</v>
      </c>
      <c r="R36" s="8">
        <f>[1]Sum!R14/1000</f>
        <v>0</v>
      </c>
      <c r="S36" s="8">
        <f>[1]Sum!S14/1000</f>
        <v>0.72629160000000015</v>
      </c>
      <c r="T36" s="8">
        <f>[1]Sum!T14/1000</f>
        <v>0</v>
      </c>
      <c r="W36" s="13">
        <f t="shared" si="3"/>
        <v>0.1418763795964551</v>
      </c>
      <c r="X36" s="13">
        <f t="shared" si="4"/>
        <v>2.2989350383373835E-2</v>
      </c>
      <c r="Y36" s="13">
        <f t="shared" si="2"/>
        <v>0.11888702921308127</v>
      </c>
    </row>
    <row r="37" spans="2:25" ht="15" x14ac:dyDescent="0.25">
      <c r="B37">
        <f>[1]Sum!B15</f>
        <v>2015</v>
      </c>
      <c r="C37" s="8">
        <f>[1]Sum!C15/1000</f>
        <v>302.75558639999997</v>
      </c>
      <c r="D37" s="8">
        <f>[1]Sum!D15/1000</f>
        <v>0</v>
      </c>
      <c r="E37" s="8">
        <f>[1]Sum!E15/1000</f>
        <v>9.3171359999999961</v>
      </c>
      <c r="F37" s="8">
        <f>[1]Sum!F15/1000</f>
        <v>12.783818399999998</v>
      </c>
      <c r="G37" s="8">
        <f>[1]Sum!G15/1000</f>
        <v>44.676262799999996</v>
      </c>
      <c r="H37" s="8">
        <f>[1]Sum!H15/1000</f>
        <v>3.1324883999999997</v>
      </c>
      <c r="I37" s="8">
        <f>[1]Sum!I15/1000</f>
        <v>2.6382492000000002</v>
      </c>
      <c r="J37" s="8">
        <f>[1]Sum!J15/1000</f>
        <v>0.84043440000000003</v>
      </c>
      <c r="K37" s="8">
        <f>[1]Sum!K15/1000</f>
        <v>4.8909707999999998</v>
      </c>
      <c r="L37" s="8">
        <f>[1]Sum!L15/1000</f>
        <v>381.03494640000002</v>
      </c>
      <c r="M37" s="8">
        <f>[1]Sum!M15/1000</f>
        <v>40.8031164</v>
      </c>
      <c r="N37" s="8">
        <f>[1]Sum!N15/1000</f>
        <v>41.406592800000006</v>
      </c>
      <c r="O37" s="8">
        <f>[1]Sum!O15/1000</f>
        <v>-0.6034764000000068</v>
      </c>
      <c r="P37" s="8">
        <f>[1]Sum!P15/1000</f>
        <v>339.84244800000005</v>
      </c>
      <c r="Q37" s="8">
        <f>[1]Sum!Q15/1000</f>
        <v>0.59217600000000004</v>
      </c>
      <c r="R37" s="8">
        <f>[1]Sum!R15/1000</f>
        <v>0</v>
      </c>
      <c r="S37" s="8">
        <f>[1]Sum!S15/1000</f>
        <v>0.97901760000000004</v>
      </c>
      <c r="T37" s="8">
        <f>[1]Sum!T15/1000</f>
        <v>0</v>
      </c>
      <c r="W37" s="13">
        <f t="shared" si="3"/>
        <v>0.14938971758268171</v>
      </c>
      <c r="X37" s="13">
        <f t="shared" si="4"/>
        <v>3.262143257815988E-2</v>
      </c>
      <c r="Y37" s="13">
        <f t="shared" si="2"/>
        <v>0.11676828500452185</v>
      </c>
    </row>
    <row r="38" spans="2:25" ht="15" x14ac:dyDescent="0.25">
      <c r="B38">
        <f>[1]Sum!B16</f>
        <v>2016</v>
      </c>
      <c r="C38" s="8">
        <f>[1]Sum!C16/1000</f>
        <v>322.46181960000001</v>
      </c>
      <c r="D38" s="8">
        <f>[1]Sum!D16/1000</f>
        <v>0</v>
      </c>
      <c r="E38" s="8">
        <f>[1]Sum!E16/1000</f>
        <v>2.1126492000000003</v>
      </c>
      <c r="F38" s="8">
        <f>[1]Sum!F16/1000</f>
        <v>12.783818399999998</v>
      </c>
      <c r="G38" s="8">
        <f>[1]Sum!G16/1000</f>
        <v>49.024288800000001</v>
      </c>
      <c r="H38" s="8">
        <f>[1]Sum!H16/1000</f>
        <v>3.1324883999999997</v>
      </c>
      <c r="I38" s="8">
        <f>[1]Sum!I16/1000</f>
        <v>3.5166143999999999</v>
      </c>
      <c r="J38" s="8">
        <f>[1]Sum!J16/1000</f>
        <v>1.1205791999999999</v>
      </c>
      <c r="K38" s="8">
        <f>[1]Sum!K16/1000</f>
        <v>4.8922848000000005</v>
      </c>
      <c r="L38" s="8">
        <f>[1]Sum!L16/1000</f>
        <v>399.04454279999993</v>
      </c>
      <c r="M38" s="8">
        <f>[1]Sum!M16/1000</f>
        <v>67.955787599999994</v>
      </c>
      <c r="N38" s="8">
        <f>[1]Sum!N16/1000</f>
        <v>69.152578800000001</v>
      </c>
      <c r="O38" s="8">
        <f>[1]Sum!O16/1000</f>
        <v>-1.1967912000000069</v>
      </c>
      <c r="P38" s="8">
        <f>[1]Sum!P16/1000</f>
        <v>353.15852399999994</v>
      </c>
      <c r="Q38" s="8">
        <f>[1]Sum!Q16/1000</f>
        <v>0.5454852</v>
      </c>
      <c r="R38" s="8">
        <f>[1]Sum!R16/1000</f>
        <v>0</v>
      </c>
      <c r="S38" s="8">
        <f>[1]Sum!S16/1000</f>
        <v>1.3605156</v>
      </c>
      <c r="T38" s="8">
        <f>[1]Sum!T16/1000</f>
        <v>0</v>
      </c>
      <c r="W38" s="13">
        <f t="shared" si="3"/>
        <v>0.15724326156020207</v>
      </c>
      <c r="X38" s="13">
        <f t="shared" si="4"/>
        <v>3.4973097365318055E-2</v>
      </c>
      <c r="Y38" s="13">
        <f t="shared" si="2"/>
        <v>0.12227016419488403</v>
      </c>
    </row>
    <row r="39" spans="2:25" ht="15" x14ac:dyDescent="0.25">
      <c r="B39">
        <f>[1]Sum!B17</f>
        <v>2017</v>
      </c>
      <c r="C39" s="8">
        <f>[1]Sum!C17/1000</f>
        <v>329.61287040000002</v>
      </c>
      <c r="D39" s="8">
        <f>[1]Sum!D17/1000</f>
        <v>0</v>
      </c>
      <c r="E39" s="8">
        <f>[1]Sum!E17/1000</f>
        <v>2.1089699999999998</v>
      </c>
      <c r="F39" s="8">
        <f>[1]Sum!F17/1000</f>
        <v>12.783818399999998</v>
      </c>
      <c r="G39" s="8">
        <f>[1]Sum!G17/1000</f>
        <v>54.699980400000008</v>
      </c>
      <c r="H39" s="8">
        <f>[1]Sum!H17/1000</f>
        <v>3.1644623999999997</v>
      </c>
      <c r="I39" s="8">
        <f>[1]Sum!I17/1000</f>
        <v>3.5166143999999999</v>
      </c>
      <c r="J39" s="8">
        <f>[1]Sum!J17/1000</f>
        <v>1.1205791999999999</v>
      </c>
      <c r="K39" s="8">
        <f>[1]Sum!K17/1000</f>
        <v>4.8936864000000009</v>
      </c>
      <c r="L39" s="8">
        <f>[1]Sum!L17/1000</f>
        <v>411.90098160000002</v>
      </c>
      <c r="M39" s="8">
        <f>[1]Sum!M17/1000</f>
        <v>77.304810000000003</v>
      </c>
      <c r="N39" s="8">
        <f>[1]Sum!N17/1000</f>
        <v>78.640447200000011</v>
      </c>
      <c r="O39" s="8">
        <f>[1]Sum!O17/1000</f>
        <v>-1.3356372000000118</v>
      </c>
      <c r="P39" s="8">
        <f>[1]Sum!P17/1000</f>
        <v>368.00321999999994</v>
      </c>
      <c r="Q39" s="8">
        <f>[1]Sum!Q17/1000</f>
        <v>0.54741239999999991</v>
      </c>
      <c r="R39" s="8">
        <f>[1]Sum!R17/1000</f>
        <v>0</v>
      </c>
      <c r="S39" s="8">
        <f>[1]Sum!S17/1000</f>
        <v>1.7574312000000001</v>
      </c>
      <c r="T39" s="8">
        <f>[1]Sum!T17/1000</f>
        <v>0</v>
      </c>
      <c r="W39" s="13">
        <f t="shared" si="3"/>
        <v>0.16695263512194566</v>
      </c>
      <c r="X39" s="13">
        <f t="shared" si="4"/>
        <v>3.4892733806970125E-2</v>
      </c>
      <c r="Y39" s="13">
        <f t="shared" si="2"/>
        <v>0.13205990131497553</v>
      </c>
    </row>
    <row r="40" spans="2:25" ht="15" x14ac:dyDescent="0.25">
      <c r="B40">
        <f>[1]Sum!B18</f>
        <v>2018</v>
      </c>
      <c r="C40" s="8">
        <f>[1]Sum!C18/1000</f>
        <v>332.88788400000004</v>
      </c>
      <c r="D40" s="8">
        <f>[1]Sum!D18/1000</f>
        <v>0</v>
      </c>
      <c r="E40" s="8">
        <f>[1]Sum!E18/1000</f>
        <v>2.1848315999999999</v>
      </c>
      <c r="F40" s="8">
        <f>[1]Sum!F18/1000</f>
        <v>12.783818399999998</v>
      </c>
      <c r="G40" s="8">
        <f>[1]Sum!G18/1000</f>
        <v>65.283024000000012</v>
      </c>
      <c r="H40" s="8">
        <f>[1]Sum!H18/1000</f>
        <v>3.1833839999999998</v>
      </c>
      <c r="I40" s="8">
        <f>[1]Sum!I18/1000</f>
        <v>3.5166143999999999</v>
      </c>
      <c r="J40" s="8">
        <f>[1]Sum!J18/1000</f>
        <v>1.1205791999999999</v>
      </c>
      <c r="K40" s="8">
        <f>[1]Sum!K18/1000</f>
        <v>4.8950004000000007</v>
      </c>
      <c r="L40" s="8">
        <f>[1]Sum!L18/1000</f>
        <v>425.85513600000002</v>
      </c>
      <c r="M40" s="8">
        <f>[1]Sum!M18/1000</f>
        <v>71.107285199999993</v>
      </c>
      <c r="N40" s="8">
        <f>[1]Sum!N18/1000</f>
        <v>72.22909079999998</v>
      </c>
      <c r="O40" s="8">
        <f>[1]Sum!O18/1000</f>
        <v>-1.1218055999999779</v>
      </c>
      <c r="P40" s="8">
        <f>[1]Sum!P18/1000</f>
        <v>383.83341599999983</v>
      </c>
      <c r="Q40" s="8">
        <f>[1]Sum!Q18/1000</f>
        <v>0.54925200000000007</v>
      </c>
      <c r="R40" s="8">
        <f>[1]Sum!R18/1000</f>
        <v>0</v>
      </c>
      <c r="S40" s="8">
        <f>[1]Sum!S18/1000</f>
        <v>2.8813391999999993</v>
      </c>
      <c r="T40" s="8">
        <f>[1]Sum!T18/1000</f>
        <v>0</v>
      </c>
      <c r="W40" s="13">
        <f t="shared" si="3"/>
        <v>0.18840584737707536</v>
      </c>
      <c r="X40" s="13">
        <f t="shared" si="4"/>
        <v>3.6332251951934916E-2</v>
      </c>
      <c r="Y40" s="13">
        <f t="shared" si="2"/>
        <v>0.15207359542514046</v>
      </c>
    </row>
    <row r="41" spans="2:25" ht="15" x14ac:dyDescent="0.25">
      <c r="B41">
        <f>[1]Sum!B19</f>
        <v>2019</v>
      </c>
      <c r="C41" s="8">
        <f>[1]Sum!C19/1000</f>
        <v>337.98208679999993</v>
      </c>
      <c r="D41" s="8">
        <f>[1]Sum!D19/1000</f>
        <v>0</v>
      </c>
      <c r="E41" s="8">
        <f>[1]Sum!E19/1000</f>
        <v>8.1338352</v>
      </c>
      <c r="F41" s="8">
        <f>[1]Sum!F19/1000</f>
        <v>12.783818399999998</v>
      </c>
      <c r="G41" s="8">
        <f>[1]Sum!G19/1000</f>
        <v>71.154939599999992</v>
      </c>
      <c r="H41" s="8">
        <f>[1]Sum!H19/1000</f>
        <v>3.4256855999999996</v>
      </c>
      <c r="I41" s="8">
        <f>[1]Sum!I19/1000</f>
        <v>3.5166143999999999</v>
      </c>
      <c r="J41" s="8">
        <f>[1]Sum!J19/1000</f>
        <v>1.1205791999999999</v>
      </c>
      <c r="K41" s="8">
        <f>[1]Sum!K19/1000</f>
        <v>4.8964020000000001</v>
      </c>
      <c r="L41" s="8">
        <f>[1]Sum!L19/1000</f>
        <v>443.01396119999993</v>
      </c>
      <c r="M41" s="8">
        <f>[1]Sum!M19/1000</f>
        <v>61.058075999999993</v>
      </c>
      <c r="N41" s="8">
        <f>[1]Sum!N19/1000</f>
        <v>62.083959600000007</v>
      </c>
      <c r="O41" s="8">
        <f>[1]Sum!O19/1000</f>
        <v>-1.0258836000000155</v>
      </c>
      <c r="P41" s="8">
        <f>[1]Sum!P19/1000</f>
        <v>400.74722400000007</v>
      </c>
      <c r="Q41" s="8">
        <f>[1]Sum!Q19/1000</f>
        <v>0.55109160000000001</v>
      </c>
      <c r="R41" s="8">
        <f>[1]Sum!R19/1000</f>
        <v>0</v>
      </c>
      <c r="S41" s="8">
        <f>[1]Sum!S19/1000</f>
        <v>3.3528024000000003</v>
      </c>
      <c r="T41" s="8">
        <f>[1]Sum!T19/1000</f>
        <v>0</v>
      </c>
      <c r="W41" s="13">
        <f t="shared" si="3"/>
        <v>0.19571163287011137</v>
      </c>
      <c r="X41" s="13">
        <f t="shared" si="4"/>
        <v>3.6499064448208704E-2</v>
      </c>
      <c r="Y41" s="13">
        <f t="shared" si="2"/>
        <v>0.15921256842190271</v>
      </c>
    </row>
    <row r="42" spans="2:25" ht="15" x14ac:dyDescent="0.25">
      <c r="B42">
        <f>[1]Sum!B20</f>
        <v>2020</v>
      </c>
      <c r="C42" s="8">
        <f>[1]Sum!C20/1000</f>
        <v>341.06595719999996</v>
      </c>
      <c r="D42" s="8">
        <f>[1]Sum!D20/1000</f>
        <v>0</v>
      </c>
      <c r="E42" s="8">
        <f>[1]Sum!E20/1000</f>
        <v>11.942595599999997</v>
      </c>
      <c r="F42" s="8">
        <f>[1]Sum!F20/1000</f>
        <v>12.783818399999998</v>
      </c>
      <c r="G42" s="8">
        <f>[1]Sum!G20/1000</f>
        <v>79.802636400000011</v>
      </c>
      <c r="H42" s="8">
        <f>[1]Sum!H20/1000</f>
        <v>3.4346207999999998</v>
      </c>
      <c r="I42" s="8">
        <f>[1]Sum!I20/1000</f>
        <v>3.5166143999999999</v>
      </c>
      <c r="J42" s="8">
        <f>[1]Sum!J20/1000</f>
        <v>1.1205791999999999</v>
      </c>
      <c r="K42" s="8">
        <f>[1]Sum!K20/1000</f>
        <v>4.8978912000000001</v>
      </c>
      <c r="L42" s="8">
        <f>[1]Sum!L20/1000</f>
        <v>458.56471319999991</v>
      </c>
      <c r="M42" s="8">
        <f>[1]Sum!M20/1000</f>
        <v>53.624778000000006</v>
      </c>
      <c r="N42" s="8">
        <f>[1]Sum!N20/1000</f>
        <v>54.50445719999999</v>
      </c>
      <c r="O42" s="8">
        <f>[1]Sum!O20/1000</f>
        <v>-0.87967919999998412</v>
      </c>
      <c r="P42" s="8">
        <f>[1]Sum!P20/1000</f>
        <v>416.34790800000002</v>
      </c>
      <c r="Q42" s="8">
        <f>[1]Sum!Q20/1000</f>
        <v>0.54163079999999997</v>
      </c>
      <c r="R42" s="8">
        <f>[1]Sum!R20/1000</f>
        <v>0</v>
      </c>
      <c r="S42" s="8">
        <f>[1]Sum!S20/1000</f>
        <v>3.7905395999999993</v>
      </c>
      <c r="T42" s="8">
        <f>[1]Sum!T20/1000</f>
        <v>2.7068399999999996E-2</v>
      </c>
      <c r="W42" s="13">
        <f t="shared" si="3"/>
        <v>0.20865187377472319</v>
      </c>
      <c r="X42" s="13">
        <f t="shared" si="4"/>
        <v>3.6263653084859175E-2</v>
      </c>
      <c r="Y42" s="13">
        <f t="shared" si="2"/>
        <v>0.17238822068986404</v>
      </c>
    </row>
    <row r="43" spans="2:25" ht="15" x14ac:dyDescent="0.25">
      <c r="B43">
        <f>[1]Sum!B21</f>
        <v>2021</v>
      </c>
      <c r="C43" s="8">
        <f>[1]Sum!C21/1000</f>
        <v>341.097756</v>
      </c>
      <c r="D43" s="8">
        <f>[1]Sum!D21/1000</f>
        <v>0</v>
      </c>
      <c r="E43" s="8">
        <f>[1]Sum!E21/1000</f>
        <v>11.942595599999997</v>
      </c>
      <c r="F43" s="8">
        <f>[1]Sum!F21/1000</f>
        <v>12.783818399999998</v>
      </c>
      <c r="G43" s="8">
        <f>[1]Sum!G21/1000</f>
        <v>88.521114000000026</v>
      </c>
      <c r="H43" s="8">
        <f>[1]Sum!H21/1000</f>
        <v>4.6932575999999999</v>
      </c>
      <c r="I43" s="8">
        <f>[1]Sum!I21/1000</f>
        <v>3.5166143999999999</v>
      </c>
      <c r="J43" s="8">
        <f>[1]Sum!J21/1000</f>
        <v>1.1205791999999999</v>
      </c>
      <c r="K43" s="8">
        <f>[1]Sum!K21/1000</f>
        <v>8.8417307999999988</v>
      </c>
      <c r="L43" s="8">
        <f>[1]Sum!L21/1000</f>
        <v>472.51746600000001</v>
      </c>
      <c r="M43" s="8">
        <f>[1]Sum!M21/1000</f>
        <v>57.673474800000008</v>
      </c>
      <c r="N43" s="8">
        <f>[1]Sum!N21/1000</f>
        <v>58.704351599999995</v>
      </c>
      <c r="O43" s="8">
        <f>[1]Sum!O21/1000</f>
        <v>-1.0308767999999837</v>
      </c>
      <c r="P43" s="8">
        <f>[1]Sum!P21/1000</f>
        <v>430.69328400000001</v>
      </c>
      <c r="Q43" s="8">
        <f>[1]Sum!Q21/1000</f>
        <v>0.41101920000000003</v>
      </c>
      <c r="R43" s="8">
        <f>[1]Sum!R21/1000</f>
        <v>0</v>
      </c>
      <c r="S43" s="8">
        <f>[1]Sum!S21/1000</f>
        <v>4.004721599999999</v>
      </c>
      <c r="T43" s="8">
        <f>[1]Sum!T21/1000</f>
        <v>1.380576</v>
      </c>
      <c r="W43" s="13">
        <f t="shared" si="3"/>
        <v>0.23432022582310585</v>
      </c>
      <c r="X43" s="13">
        <f t="shared" si="4"/>
        <v>4.9251099272316433E-2</v>
      </c>
      <c r="Y43" s="13">
        <f t="shared" si="2"/>
        <v>0.18506912655078947</v>
      </c>
    </row>
    <row r="44" spans="2:25" ht="15" x14ac:dyDescent="0.25">
      <c r="B44">
        <f>[1]Sum!B22</f>
        <v>2022</v>
      </c>
      <c r="C44" s="8">
        <f>[1]Sum!C22/1000</f>
        <v>341.30983559999999</v>
      </c>
      <c r="D44" s="8">
        <f>[1]Sum!D22/1000</f>
        <v>0</v>
      </c>
      <c r="E44" s="8">
        <f>[1]Sum!E22/1000</f>
        <v>11.942595599999997</v>
      </c>
      <c r="F44" s="8">
        <f>[1]Sum!F22/1000</f>
        <v>12.783818399999998</v>
      </c>
      <c r="G44" s="8">
        <f>[1]Sum!G22/1000</f>
        <v>96.689288400000009</v>
      </c>
      <c r="H44" s="8">
        <f>[1]Sum!H22/1000</f>
        <v>5.8087560000000007</v>
      </c>
      <c r="I44" s="8">
        <f>[1]Sum!I22/1000</f>
        <v>3.5166143999999999</v>
      </c>
      <c r="J44" s="8">
        <f>[1]Sum!J22/1000</f>
        <v>1.1205791999999999</v>
      </c>
      <c r="K44" s="8">
        <f>[1]Sum!K22/1000</f>
        <v>13.2002688</v>
      </c>
      <c r="L44" s="8">
        <f>[1]Sum!L22/1000</f>
        <v>486.37175640000004</v>
      </c>
      <c r="M44" s="8">
        <f>[1]Sum!M22/1000</f>
        <v>71.608532400000001</v>
      </c>
      <c r="N44" s="8">
        <f>[1]Sum!N22/1000</f>
        <v>72.928839599999989</v>
      </c>
      <c r="O44" s="8">
        <f>[1]Sum!O22/1000</f>
        <v>-1.3203071999999956</v>
      </c>
      <c r="P44" s="8">
        <f>[1]Sum!P22/1000</f>
        <v>444.47626800000006</v>
      </c>
      <c r="Q44" s="8">
        <f>[1]Sum!Q22/1000</f>
        <v>0.2758524</v>
      </c>
      <c r="R44" s="8">
        <f>[1]Sum!R22/1000</f>
        <v>0</v>
      </c>
      <c r="S44" s="8">
        <f>[1]Sum!S22/1000</f>
        <v>4.2675216000000002</v>
      </c>
      <c r="T44" s="8">
        <f>[1]Sum!T22/1000</f>
        <v>2.3765880000000004</v>
      </c>
      <c r="W44" s="13">
        <f t="shared" si="3"/>
        <v>0.25741282827909723</v>
      </c>
      <c r="X44" s="13">
        <f t="shared" si="4"/>
        <v>6.140449326464914E-2</v>
      </c>
      <c r="Y44" s="13">
        <f t="shared" si="2"/>
        <v>0.19600833501444812</v>
      </c>
    </row>
    <row r="45" spans="2:25" ht="15" x14ac:dyDescent="0.25">
      <c r="B45">
        <f>[1]Sum!B23</f>
        <v>2023</v>
      </c>
      <c r="C45" s="8">
        <f>[1]Sum!C23/1000</f>
        <v>331.45483559999997</v>
      </c>
      <c r="D45" s="8">
        <f>[1]Sum!D23/1000</f>
        <v>0</v>
      </c>
      <c r="E45" s="8">
        <f>[1]Sum!E23/1000</f>
        <v>11.942595599999997</v>
      </c>
      <c r="F45" s="8">
        <f>[1]Sum!F23/1000</f>
        <v>12.783818399999998</v>
      </c>
      <c r="G45" s="8">
        <f>[1]Sum!G23/1000</f>
        <v>102.59186399999997</v>
      </c>
      <c r="H45" s="8">
        <f>[1]Sum!H23/1000</f>
        <v>7.3335215999999992</v>
      </c>
      <c r="I45" s="8">
        <f>[1]Sum!I23/1000</f>
        <v>12.332678399999999</v>
      </c>
      <c r="J45" s="8">
        <f>[1]Sum!J23/1000</f>
        <v>1.1205791999999999</v>
      </c>
      <c r="K45" s="8">
        <f>[1]Sum!K23/1000</f>
        <v>21.903766799999996</v>
      </c>
      <c r="L45" s="8">
        <f>[1]Sum!L23/1000</f>
        <v>501.46365959999986</v>
      </c>
      <c r="M45" s="8">
        <f>[1]Sum!M23/1000</f>
        <v>87.130726800000005</v>
      </c>
      <c r="N45" s="8">
        <f>[1]Sum!N23/1000</f>
        <v>88.961829600000002</v>
      </c>
      <c r="O45" s="8">
        <f>[1]Sum!O23/1000</f>
        <v>-1.8311027999999934</v>
      </c>
      <c r="P45" s="8">
        <f>[1]Sum!P23/1000</f>
        <v>458.38802399999997</v>
      </c>
      <c r="Q45" s="8">
        <f>[1]Sum!Q23/1000</f>
        <v>0.25745639999999997</v>
      </c>
      <c r="R45" s="8">
        <f>[1]Sum!R23/1000</f>
        <v>0</v>
      </c>
      <c r="S45" s="8">
        <f>[1]Sum!S23/1000</f>
        <v>4.4856456000000007</v>
      </c>
      <c r="T45" s="8">
        <f>[1]Sum!T23/1000</f>
        <v>2.6195028000000002</v>
      </c>
      <c r="W45" s="13">
        <f t="shared" si="3"/>
        <v>0.299488389381183</v>
      </c>
      <c r="X45" s="13">
        <f t="shared" si="4"/>
        <v>9.7863844467066419E-2</v>
      </c>
      <c r="Y45" s="13">
        <f t="shared" si="2"/>
        <v>0.20162454491411666</v>
      </c>
    </row>
    <row r="46" spans="2:25" ht="15" x14ac:dyDescent="0.25">
      <c r="B46">
        <f>[1]Sum!B24</f>
        <v>2024</v>
      </c>
      <c r="C46" s="8">
        <f>[1]Sum!C24/1000</f>
        <v>325.49216639999997</v>
      </c>
      <c r="D46" s="8">
        <f>[1]Sum!D24/1000</f>
        <v>0</v>
      </c>
      <c r="E46" s="8">
        <f>[1]Sum!E24/1000</f>
        <v>11.942595599999997</v>
      </c>
      <c r="F46" s="8">
        <f>[1]Sum!F24/1000</f>
        <v>12.783818399999998</v>
      </c>
      <c r="G46" s="8">
        <f>[1]Sum!G24/1000</f>
        <v>108.56162879999998</v>
      </c>
      <c r="H46" s="8">
        <f>[1]Sum!H24/1000</f>
        <v>7.3335215999999992</v>
      </c>
      <c r="I46" s="8">
        <f>[1]Sum!I24/1000</f>
        <v>21.175547999999999</v>
      </c>
      <c r="J46" s="8">
        <f>[1]Sum!J24/1000</f>
        <v>1.1205791999999999</v>
      </c>
      <c r="K46" s="8">
        <f>[1]Sum!K24/1000</f>
        <v>28.412359199999997</v>
      </c>
      <c r="L46" s="8">
        <f>[1]Sum!L24/1000</f>
        <v>516.82221719999984</v>
      </c>
      <c r="M46" s="8">
        <f>[1]Sum!M24/1000</f>
        <v>86.222051999999977</v>
      </c>
      <c r="N46" s="8">
        <f>[1]Sum!N24/1000</f>
        <v>88.358528399999997</v>
      </c>
      <c r="O46" s="8">
        <f>[1]Sum!O24/1000</f>
        <v>-2.136476400000014</v>
      </c>
      <c r="P46" s="8">
        <f>[1]Sum!P24/1000</f>
        <v>472.73164800000001</v>
      </c>
      <c r="Q46" s="8">
        <f>[1]Sum!Q24/1000</f>
        <v>0.25745639999999997</v>
      </c>
      <c r="R46" s="8">
        <f>[1]Sum!R24/1000</f>
        <v>0</v>
      </c>
      <c r="S46" s="8">
        <f>[1]Sum!S24/1000</f>
        <v>4.7003531999999995</v>
      </c>
      <c r="T46" s="8">
        <f>[1]Sum!T24/1000</f>
        <v>2.8282536</v>
      </c>
      <c r="W46" s="13">
        <f t="shared" si="3"/>
        <v>0.33192812638647029</v>
      </c>
      <c r="X46" s="13">
        <f t="shared" si="4"/>
        <v>0.12498966800524795</v>
      </c>
      <c r="Y46" s="13">
        <f t="shared" si="2"/>
        <v>0.20693845838122235</v>
      </c>
    </row>
    <row r="47" spans="2:25" ht="15" x14ac:dyDescent="0.25">
      <c r="B47">
        <f>[1]Sum!B25</f>
        <v>2025</v>
      </c>
      <c r="C47" s="8">
        <f>[1]Sum!C25/1000</f>
        <v>314.19859919999999</v>
      </c>
      <c r="D47" s="8">
        <f>[1]Sum!D25/1000</f>
        <v>0</v>
      </c>
      <c r="E47" s="8">
        <f>[1]Sum!E25/1000</f>
        <v>12.729593999999997</v>
      </c>
      <c r="F47" s="8">
        <f>[1]Sum!F25/1000</f>
        <v>16.521360000000001</v>
      </c>
      <c r="G47" s="8">
        <f>[1]Sum!G25/1000</f>
        <v>112.8912588</v>
      </c>
      <c r="H47" s="8">
        <f>[1]Sum!H25/1000</f>
        <v>7.3335215999999992</v>
      </c>
      <c r="I47" s="8">
        <f>[1]Sum!I25/1000</f>
        <v>30.718166399999998</v>
      </c>
      <c r="J47" s="8">
        <f>[1]Sum!J25/1000</f>
        <v>1.1205791999999999</v>
      </c>
      <c r="K47" s="8">
        <f>[1]Sum!K25/1000</f>
        <v>32.777467199999997</v>
      </c>
      <c r="L47" s="8">
        <f>[1]Sum!L25/1000</f>
        <v>528.29054639999993</v>
      </c>
      <c r="M47" s="8">
        <f>[1]Sum!M25/1000</f>
        <v>86.128582800000004</v>
      </c>
      <c r="N47" s="8">
        <f>[1]Sum!N25/1000</f>
        <v>88.483007999999984</v>
      </c>
      <c r="O47" s="8">
        <f>[1]Sum!O25/1000</f>
        <v>-2.3544251999999832</v>
      </c>
      <c r="P47" s="8">
        <f>[1]Sum!P25/1000</f>
        <v>489.49565999999999</v>
      </c>
      <c r="Q47" s="8">
        <f>[1]Sum!Q25/1000</f>
        <v>0.25745639999999997</v>
      </c>
      <c r="R47" s="8">
        <f>[1]Sum!R25/1000</f>
        <v>0</v>
      </c>
      <c r="S47" s="8">
        <f>[1]Sum!S25/1000</f>
        <v>4.8844007999999999</v>
      </c>
      <c r="T47" s="8">
        <f>[1]Sum!T25/1000</f>
        <v>8.5194504000000002</v>
      </c>
      <c r="W47" s="13">
        <f t="shared" si="3"/>
        <v>0.36579788949296593</v>
      </c>
      <c r="X47" s="13">
        <f t="shared" si="4"/>
        <v>0.15749293035908687</v>
      </c>
      <c r="Y47" s="13">
        <f t="shared" si="2"/>
        <v>0.20830495913387911</v>
      </c>
    </row>
    <row r="48" spans="2:25" ht="15" x14ac:dyDescent="0.25">
      <c r="B48">
        <f>[1]Sum!B26</f>
        <v>2026</v>
      </c>
      <c r="C48" s="8">
        <f>[1]Sum!C26/1000</f>
        <v>314.16662519999994</v>
      </c>
      <c r="D48" s="8">
        <f>[1]Sum!D26/1000</f>
        <v>0</v>
      </c>
      <c r="E48" s="8">
        <f>[1]Sum!E26/1000</f>
        <v>10.249550399999999</v>
      </c>
      <c r="F48" s="8">
        <f>[1]Sum!F26/1000</f>
        <v>16.521360000000001</v>
      </c>
      <c r="G48" s="8">
        <f>[1]Sum!G26/1000</f>
        <v>117.68867280000001</v>
      </c>
      <c r="H48" s="8">
        <f>[1]Sum!H26/1000</f>
        <v>8.3399579999999993</v>
      </c>
      <c r="I48" s="8">
        <f>[1]Sum!I26/1000</f>
        <v>34.463591999999998</v>
      </c>
      <c r="J48" s="8">
        <f>[1]Sum!J26/1000</f>
        <v>1.1205791999999999</v>
      </c>
      <c r="K48" s="8">
        <f>[1]Sum!K26/1000</f>
        <v>37.747453199999995</v>
      </c>
      <c r="L48" s="8">
        <f>[1]Sum!L26/1000</f>
        <v>540.29779079999992</v>
      </c>
      <c r="M48" s="8">
        <f>[1]Sum!M26/1000</f>
        <v>90.644012400000008</v>
      </c>
      <c r="N48" s="8">
        <f>[1]Sum!N26/1000</f>
        <v>93.385541999999987</v>
      </c>
      <c r="O48" s="8">
        <f>[1]Sum!O26/1000</f>
        <v>-2.7415295999999798</v>
      </c>
      <c r="P48" s="8">
        <f>[1]Sum!P26/1000</f>
        <v>506.33763599999997</v>
      </c>
      <c r="Q48" s="8">
        <f>[1]Sum!Q26/1000</f>
        <v>0.257106</v>
      </c>
      <c r="R48" s="8">
        <f>[1]Sum!R26/1000</f>
        <v>0</v>
      </c>
      <c r="S48" s="8">
        <f>[1]Sum!S26/1000</f>
        <v>5.1223223999999998</v>
      </c>
      <c r="T48" s="8">
        <f>[1]Sum!T26/1000</f>
        <v>13.9239324</v>
      </c>
      <c r="W48" s="13">
        <f t="shared" si="3"/>
        <v>0.39028960068351665</v>
      </c>
      <c r="X48" s="13">
        <f t="shared" si="4"/>
        <v>0.17998146878724192</v>
      </c>
      <c r="Y48" s="13">
        <f t="shared" si="2"/>
        <v>0.21030813189627473</v>
      </c>
    </row>
    <row r="49" spans="1:25" ht="15" x14ac:dyDescent="0.25">
      <c r="B49">
        <f>[1]Sum!B27</f>
        <v>2027</v>
      </c>
      <c r="C49" s="8">
        <f>[1]Sum!C27/1000</f>
        <v>313.29001199999999</v>
      </c>
      <c r="D49" s="8">
        <f>[1]Sum!D27/1000</f>
        <v>0</v>
      </c>
      <c r="E49" s="8">
        <f>[1]Sum!E27/1000</f>
        <v>10.323747599999997</v>
      </c>
      <c r="F49" s="8">
        <f>[1]Sum!F27/1000</f>
        <v>16.521360000000001</v>
      </c>
      <c r="G49" s="8">
        <f>[1]Sum!G27/1000</f>
        <v>122.73154199999999</v>
      </c>
      <c r="H49" s="8">
        <f>[1]Sum!H27/1000</f>
        <v>8.4176591999999992</v>
      </c>
      <c r="I49" s="8">
        <f>[1]Sum!I27/1000</f>
        <v>36.409012799999999</v>
      </c>
      <c r="J49" s="8">
        <f>[1]Sum!J27/1000</f>
        <v>1.1205791999999999</v>
      </c>
      <c r="K49" s="8">
        <f>[1]Sum!K27/1000</f>
        <v>42.054569999999998</v>
      </c>
      <c r="L49" s="8">
        <f>[1]Sum!L27/1000</f>
        <v>550.86848280000004</v>
      </c>
      <c r="M49" s="8">
        <f>[1]Sum!M27/1000</f>
        <v>93.475682399999997</v>
      </c>
      <c r="N49" s="8">
        <f>[1]Sum!N27/1000</f>
        <v>96.498320400000011</v>
      </c>
      <c r="O49" s="8">
        <f>[1]Sum!O27/1000</f>
        <v>-3.022638000000021</v>
      </c>
      <c r="P49" s="8">
        <f>[1]Sum!P27/1000</f>
        <v>522.51910799999996</v>
      </c>
      <c r="Q49" s="8">
        <f>[1]Sum!Q27/1000</f>
        <v>0.25640520000000006</v>
      </c>
      <c r="R49" s="8">
        <f>[1]Sum!R27/1000</f>
        <v>0</v>
      </c>
      <c r="S49" s="8">
        <f>[1]Sum!S27/1000</f>
        <v>5.3801291999999998</v>
      </c>
      <c r="T49" s="8">
        <f>[1]Sum!T27/1000</f>
        <v>20.043055199999994</v>
      </c>
      <c r="W49" s="13">
        <f t="shared" si="3"/>
        <v>0.40960426182148135</v>
      </c>
      <c r="X49" s="13">
        <f t="shared" si="4"/>
        <v>0.19673121987529169</v>
      </c>
      <c r="Y49" s="13">
        <f t="shared" si="2"/>
        <v>0.21287304194618964</v>
      </c>
    </row>
    <row r="50" spans="1:25" ht="15" x14ac:dyDescent="0.25">
      <c r="B50">
        <f>[1]Sum!B28</f>
        <v>2028</v>
      </c>
      <c r="C50" s="8">
        <f>[1]Sum!C28/1000</f>
        <v>314.11266359999996</v>
      </c>
      <c r="D50" s="8">
        <f>[1]Sum!D28/1000</f>
        <v>0</v>
      </c>
      <c r="E50" s="8">
        <f>[1]Sum!E28/1000</f>
        <v>10.192084799999998</v>
      </c>
      <c r="F50" s="8">
        <f>[1]Sum!F28/1000</f>
        <v>16.521360000000001</v>
      </c>
      <c r="G50" s="8">
        <f>[1]Sum!G28/1000</f>
        <v>128.1667716</v>
      </c>
      <c r="H50" s="8">
        <f>[1]Sum!H28/1000</f>
        <v>9.0350639999999984</v>
      </c>
      <c r="I50" s="8">
        <f>[1]Sum!I28/1000</f>
        <v>36.409012799999999</v>
      </c>
      <c r="J50" s="8">
        <f>[1]Sum!J28/1000</f>
        <v>1.1205791999999999</v>
      </c>
      <c r="K50" s="8">
        <f>[1]Sum!K28/1000</f>
        <v>43.552092000000002</v>
      </c>
      <c r="L50" s="8">
        <f>[1]Sum!L28/1000</f>
        <v>559.10962799999993</v>
      </c>
      <c r="M50" s="8">
        <f>[1]Sum!M28/1000</f>
        <v>98.338971600000022</v>
      </c>
      <c r="N50" s="8">
        <f>[1]Sum!N28/1000</f>
        <v>101.6666328</v>
      </c>
      <c r="O50" s="8">
        <f>[1]Sum!O28/1000</f>
        <v>-3.3276611999999877</v>
      </c>
      <c r="P50" s="8">
        <f>[1]Sum!P28/1000</f>
        <v>538.74875999999995</v>
      </c>
      <c r="Q50" s="8">
        <f>[1]Sum!Q28/1000</f>
        <v>0.25640520000000006</v>
      </c>
      <c r="R50" s="8">
        <f>[1]Sum!R28/1000</f>
        <v>0</v>
      </c>
      <c r="S50" s="8">
        <f>[1]Sum!S28/1000</f>
        <v>5.6621135999999996</v>
      </c>
      <c r="T50" s="8">
        <f>[1]Sum!T28/1000</f>
        <v>27.979089600000002</v>
      </c>
      <c r="W50" s="13">
        <f t="shared" si="3"/>
        <v>0.4248257143190573</v>
      </c>
      <c r="X50" s="13">
        <f t="shared" si="4"/>
        <v>0.20869551601309941</v>
      </c>
      <c r="Y50" s="13">
        <f t="shared" si="2"/>
        <v>0.21613019830595784</v>
      </c>
    </row>
    <row r="51" spans="1:25" ht="15" x14ac:dyDescent="0.25">
      <c r="B51">
        <f>[1]Sum!B29</f>
        <v>2029</v>
      </c>
      <c r="C51" s="8">
        <f>[1]Sum!C29/1000</f>
        <v>314.11537919999995</v>
      </c>
      <c r="D51" s="8">
        <f>[1]Sum!D29/1000</f>
        <v>0</v>
      </c>
      <c r="E51" s="8">
        <f>[1]Sum!E29/1000</f>
        <v>8.311838400000001</v>
      </c>
      <c r="F51" s="8">
        <f>[1]Sum!F29/1000</f>
        <v>16.521360000000001</v>
      </c>
      <c r="G51" s="8">
        <f>[1]Sum!G29/1000</f>
        <v>133.37494199999998</v>
      </c>
      <c r="H51" s="8">
        <f>[1]Sum!H29/1000</f>
        <v>9.7518072</v>
      </c>
      <c r="I51" s="8">
        <f>[1]Sum!I29/1000</f>
        <v>36.409012799999999</v>
      </c>
      <c r="J51" s="8">
        <f>[1]Sum!J29/1000</f>
        <v>1.1205791999999999</v>
      </c>
      <c r="K51" s="8">
        <f>[1]Sum!K29/1000</f>
        <v>46.455594000000005</v>
      </c>
      <c r="L51" s="8">
        <f>[1]Sum!L29/1000</f>
        <v>566.06051279999986</v>
      </c>
      <c r="M51" s="8">
        <f>[1]Sum!M29/1000</f>
        <v>98.3640252</v>
      </c>
      <c r="N51" s="8">
        <f>[1]Sum!N29/1000</f>
        <v>101.83876679999999</v>
      </c>
      <c r="O51" s="8">
        <f>[1]Sum!O29/1000</f>
        <v>-3.4747415999999793</v>
      </c>
      <c r="P51" s="8">
        <f>[1]Sum!P29/1000</f>
        <v>555.52941599999997</v>
      </c>
      <c r="Q51" s="8">
        <f>[1]Sum!Q29/1000</f>
        <v>0.26113560000000002</v>
      </c>
      <c r="R51" s="8">
        <f>[1]Sum!R29/1000</f>
        <v>0</v>
      </c>
      <c r="S51" s="8">
        <f>[1]Sum!S29/1000</f>
        <v>5.933586</v>
      </c>
      <c r="T51" s="8">
        <f>[1]Sum!T29/1000</f>
        <v>37.353866400000001</v>
      </c>
      <c r="W51" s="13">
        <f t="shared" si="3"/>
        <v>0.44356192721721271</v>
      </c>
      <c r="X51" s="13">
        <f t="shared" si="4"/>
        <v>0.22477427817298104</v>
      </c>
      <c r="Y51" s="13">
        <f t="shared" si="2"/>
        <v>0.21878764904423162</v>
      </c>
    </row>
    <row r="52" spans="1:25" ht="15" x14ac:dyDescent="0.25">
      <c r="B52">
        <f>[1]Sum!B30</f>
        <v>2030</v>
      </c>
      <c r="C52" s="8">
        <f>[1]Sum!C30/1000</f>
        <v>312.40875599999998</v>
      </c>
      <c r="D52" s="8">
        <f>[1]Sum!D30/1000</f>
        <v>0</v>
      </c>
      <c r="E52" s="8">
        <f>[1]Sum!E30/1000</f>
        <v>6.4939632000000005</v>
      </c>
      <c r="F52" s="8">
        <f>[1]Sum!F30/1000</f>
        <v>16.521360000000001</v>
      </c>
      <c r="G52" s="8">
        <f>[1]Sum!G30/1000</f>
        <v>139.16863079999999</v>
      </c>
      <c r="H52" s="8">
        <f>[1]Sum!H30/1000</f>
        <v>10.189193999999997</v>
      </c>
      <c r="I52" s="8">
        <f>[1]Sum!I30/1000</f>
        <v>36.409012799999999</v>
      </c>
      <c r="J52" s="8">
        <f>[1]Sum!J30/1000</f>
        <v>1.1205791999999999</v>
      </c>
      <c r="K52" s="8">
        <f>[1]Sum!K30/1000</f>
        <v>50.458476000000005</v>
      </c>
      <c r="L52" s="8">
        <f>[1]Sum!L30/1000</f>
        <v>572.76997199999994</v>
      </c>
      <c r="M52" s="8">
        <f>[1]Sum!M30/1000</f>
        <v>99.589812000000009</v>
      </c>
      <c r="N52" s="8">
        <f>[1]Sum!N30/1000</f>
        <v>103.82807520000001</v>
      </c>
      <c r="O52" s="8">
        <f>[1]Sum!O30/1000</f>
        <v>-4.2382632000000156</v>
      </c>
      <c r="P52" s="8">
        <f>[1]Sum!P30/1000</f>
        <v>569.87479200000007</v>
      </c>
      <c r="Q52" s="8">
        <f>[1]Sum!Q30/1000</f>
        <v>0.11370480000000001</v>
      </c>
      <c r="R52" s="8">
        <f>[1]Sum!R30/1000</f>
        <v>0</v>
      </c>
      <c r="S52" s="8">
        <f>[1]Sum!S30/1000</f>
        <v>6.1977875999999998</v>
      </c>
      <c r="T52" s="8">
        <f>[1]Sum!T30/1000</f>
        <v>45.6824364</v>
      </c>
      <c r="U52" s="9">
        <f>L52+S52+Q52</f>
        <v>579.08146439999996</v>
      </c>
      <c r="W52" s="13">
        <f t="shared" si="3"/>
        <v>0.46293666524210292</v>
      </c>
      <c r="X52" s="13">
        <f t="shared" si="4"/>
        <v>0.24018270871260944</v>
      </c>
      <c r="Y52" s="13">
        <f>(SUM(G52))/(L52+SUM(Q52:T52))</f>
        <v>0.22275395652949351</v>
      </c>
    </row>
    <row r="54" spans="1:25" ht="18" thickBot="1" x14ac:dyDescent="0.35">
      <c r="C54" s="4" t="s">
        <v>28</v>
      </c>
      <c r="D54" s="4"/>
      <c r="E54" s="4"/>
    </row>
    <row r="55" spans="1:25" ht="15.75" thickTop="1" x14ac:dyDescent="0.25">
      <c r="C55" t="str">
        <f>C9</f>
        <v>Coal</v>
      </c>
      <c r="D55" t="str">
        <f t="shared" ref="D55:F55" si="5">D9</f>
        <v>Oil</v>
      </c>
      <c r="E55" t="str">
        <f t="shared" si="5"/>
        <v>Gas</v>
      </c>
      <c r="F55" t="str">
        <f t="shared" si="5"/>
        <v>Nuclear</v>
      </c>
      <c r="G55" t="s">
        <v>29</v>
      </c>
      <c r="H55" t="s">
        <v>30</v>
      </c>
      <c r="I55" t="str">
        <f>H9</f>
        <v>Biomass</v>
      </c>
      <c r="J55" t="str">
        <f>I9</f>
        <v>Solar PV</v>
      </c>
      <c r="K55" t="str">
        <f>J9</f>
        <v>Solar Thermal</v>
      </c>
      <c r="L55" t="str">
        <f>K9</f>
        <v>Wind</v>
      </c>
      <c r="M55" t="str">
        <f>Q9</f>
        <v>Dist. Oil</v>
      </c>
      <c r="N55" t="str">
        <f>S9</f>
        <v>Mini Hydro</v>
      </c>
      <c r="O55" t="str">
        <f>T9</f>
        <v>Dist.Solar PV</v>
      </c>
      <c r="R55" t="str">
        <f>G9</f>
        <v>Hydro</v>
      </c>
    </row>
    <row r="56" spans="1:25" ht="15" x14ac:dyDescent="0.25">
      <c r="A56" t="s">
        <v>11</v>
      </c>
      <c r="B56">
        <f>[2]Sum!B41</f>
        <v>2010</v>
      </c>
      <c r="C56" s="11">
        <f>[2]Sum!C41/1000</f>
        <v>36.517020000000002</v>
      </c>
      <c r="D56" s="11">
        <f>[2]Sum!D41/1000</f>
        <v>2.9129999999999998</v>
      </c>
      <c r="E56" s="11">
        <f>[2]Sum!E41/1000</f>
        <v>1.0960000000000001</v>
      </c>
      <c r="F56" s="11">
        <f>[2]Sum!F41/1000</f>
        <v>1.8</v>
      </c>
      <c r="G56" s="11">
        <f>[2]RawDRr!J351/1000</f>
        <v>0</v>
      </c>
      <c r="H56" s="11">
        <f>R56-G56</f>
        <v>10.2126</v>
      </c>
      <c r="I56" s="11">
        <f>[2]Sum!H41/1000</f>
        <v>0.36241999999999996</v>
      </c>
      <c r="J56" s="11">
        <f>[2]Sum!I41/1000</f>
        <v>0</v>
      </c>
      <c r="K56" s="11">
        <f>[2]Sum!J41/1000</f>
        <v>0</v>
      </c>
      <c r="L56" s="11">
        <f>[2]Sum!K41/1000</f>
        <v>0</v>
      </c>
      <c r="M56" s="11">
        <f>[2]Sum!Q41/1000</f>
        <v>0.38486000000000004</v>
      </c>
      <c r="N56" s="11">
        <f>[2]Sum!S41/1000</f>
        <v>0</v>
      </c>
      <c r="O56" s="11">
        <f>[2]Sum!T41/1000</f>
        <v>0</v>
      </c>
      <c r="P56" s="11"/>
      <c r="R56" s="11">
        <f>[2]Sum!G41/1000</f>
        <v>10.2126</v>
      </c>
    </row>
    <row r="57" spans="1:25" ht="15" x14ac:dyDescent="0.25">
      <c r="B57">
        <f>[2]Sum!B42</f>
        <v>2011</v>
      </c>
      <c r="C57" s="11">
        <f>[2]Sum!C42/1000</f>
        <v>37.196020000000004</v>
      </c>
      <c r="D57" s="11">
        <f>[2]Sum!D42/1000</f>
        <v>2.9129999999999998</v>
      </c>
      <c r="E57" s="11">
        <f>[2]Sum!E42/1000</f>
        <v>1.1140000000000001</v>
      </c>
      <c r="F57" s="11">
        <f>[2]Sum!F42/1000</f>
        <v>1.8</v>
      </c>
      <c r="G57" s="11">
        <f>[2]RawDRr!J352/1000</f>
        <v>0</v>
      </c>
      <c r="H57" s="11">
        <f t="shared" ref="H57:H98" si="6">R57-G57</f>
        <v>10.7636</v>
      </c>
      <c r="I57" s="11">
        <f>[2]Sum!H42/1000</f>
        <v>0.62141999999999997</v>
      </c>
      <c r="J57" s="11">
        <f>[2]Sum!I42/1000</f>
        <v>0</v>
      </c>
      <c r="K57" s="11">
        <f>[2]Sum!J42/1000</f>
        <v>0</v>
      </c>
      <c r="L57" s="11">
        <f>[2]Sum!K42/1000</f>
        <v>0</v>
      </c>
      <c r="M57" s="11">
        <f>[2]Sum!Q42/1000</f>
        <v>0.64017000000000013</v>
      </c>
      <c r="N57" s="11">
        <f>[2]Sum!S42/1000</f>
        <v>0</v>
      </c>
      <c r="O57" s="11">
        <f>[2]Sum!T42/1000</f>
        <v>0</v>
      </c>
      <c r="P57" s="11"/>
      <c r="R57" s="11">
        <f>[2]Sum!G42/1000</f>
        <v>10.7636</v>
      </c>
    </row>
    <row r="58" spans="1:25" ht="15" x14ac:dyDescent="0.25">
      <c r="B58">
        <f>[2]Sum!B43</f>
        <v>2012</v>
      </c>
      <c r="C58" s="11">
        <f>[2]Sum!C43/1000</f>
        <v>38.099020000000003</v>
      </c>
      <c r="D58" s="11">
        <f>[2]Sum!D43/1000</f>
        <v>2.9729999999999999</v>
      </c>
      <c r="E58" s="11">
        <f>[2]Sum!E43/1000</f>
        <v>1.2410000000000001</v>
      </c>
      <c r="F58" s="11">
        <f>[2]Sum!F43/1000</f>
        <v>1.8</v>
      </c>
      <c r="G58" s="11">
        <f>[2]RawDRr!J353/1000</f>
        <v>0</v>
      </c>
      <c r="H58" s="11">
        <f t="shared" si="6"/>
        <v>11.182600000000001</v>
      </c>
      <c r="I58" s="11">
        <f>[2]Sum!H43/1000</f>
        <v>0.70561999999999991</v>
      </c>
      <c r="J58" s="11">
        <f>[2]Sum!I43/1000</f>
        <v>0</v>
      </c>
      <c r="K58" s="11">
        <f>[2]Sum!J43/1000</f>
        <v>0</v>
      </c>
      <c r="L58" s="11">
        <f>[2]Sum!K43/1000</f>
        <v>0</v>
      </c>
      <c r="M58" s="11">
        <f>[2]Sum!Q43/1000</f>
        <v>0.80080000000000007</v>
      </c>
      <c r="N58" s="11">
        <f>[2]Sum!S43/1000</f>
        <v>3.6670000000000001E-2</v>
      </c>
      <c r="O58" s="11">
        <f>[2]Sum!T43/1000</f>
        <v>0</v>
      </c>
      <c r="P58" s="11"/>
      <c r="R58" s="11">
        <f>[2]Sum!G43/1000</f>
        <v>11.182600000000001</v>
      </c>
    </row>
    <row r="59" spans="1:25" ht="15" x14ac:dyDescent="0.25">
      <c r="B59">
        <f>[2]Sum!B44</f>
        <v>2013</v>
      </c>
      <c r="C59" s="11">
        <f>[2]Sum!C44/1000</f>
        <v>39.022020000000005</v>
      </c>
      <c r="D59" s="11">
        <f>[2]Sum!D44/1000</f>
        <v>2.9729999999999999</v>
      </c>
      <c r="E59" s="11">
        <f>[2]Sum!E44/1000</f>
        <v>1.2609999999999999</v>
      </c>
      <c r="F59" s="11">
        <f>[2]Sum!F44/1000</f>
        <v>1.8</v>
      </c>
      <c r="G59" s="11">
        <f>[2]RawDRr!J354/1000</f>
        <v>0</v>
      </c>
      <c r="H59" s="11">
        <f t="shared" si="6"/>
        <v>11.5426</v>
      </c>
      <c r="I59" s="11">
        <f>[2]Sum!H44/1000</f>
        <v>0.71517999999999993</v>
      </c>
      <c r="J59" s="11">
        <f>[2]Sum!I44/1000</f>
        <v>0.43198999999999999</v>
      </c>
      <c r="K59" s="11">
        <f>[2]Sum!J44/1000</f>
        <v>0</v>
      </c>
      <c r="L59" s="11">
        <f>[2]Sum!K44/1000</f>
        <v>0.63400000000000001</v>
      </c>
      <c r="M59" s="11">
        <f>[2]Sum!Q44/1000</f>
        <v>0.95857000000000003</v>
      </c>
      <c r="N59" s="11">
        <f>[2]Sum!S44/1000</f>
        <v>3.6670000000000001E-2</v>
      </c>
      <c r="O59" s="11">
        <f>[2]Sum!T44/1000</f>
        <v>0</v>
      </c>
      <c r="P59" s="11"/>
      <c r="R59" s="11">
        <f>[2]Sum!G44/1000</f>
        <v>11.5426</v>
      </c>
    </row>
    <row r="60" spans="1:25" ht="15" x14ac:dyDescent="0.25">
      <c r="B60">
        <f>[2]Sum!B45</f>
        <v>2014</v>
      </c>
      <c r="C60" s="11">
        <f>[2]Sum!C45/1000</f>
        <v>40.094020000000008</v>
      </c>
      <c r="D60" s="11">
        <f>[2]Sum!D45/1000</f>
        <v>2.9729999999999999</v>
      </c>
      <c r="E60" s="11">
        <f>[2]Sum!E45/1000</f>
        <v>3.3784500000000004</v>
      </c>
      <c r="F60" s="11">
        <f>[2]Sum!F45/1000</f>
        <v>1.8368900000000001</v>
      </c>
      <c r="G60" s="11">
        <f>[2]RawDRr!J355/1000</f>
        <v>0</v>
      </c>
      <c r="H60" s="11">
        <f t="shared" si="6"/>
        <v>13.470880000000001</v>
      </c>
      <c r="I60" s="11">
        <f>[2]Sum!H45/1000</f>
        <v>0.71517999999999993</v>
      </c>
      <c r="J60" s="11">
        <f>[2]Sum!I45/1000</f>
        <v>0.76299000000000006</v>
      </c>
      <c r="K60" s="11">
        <f>[2]Sum!J45/1000</f>
        <v>0.05</v>
      </c>
      <c r="L60" s="11">
        <f>[2]Sum!K45/1000</f>
        <v>1.236</v>
      </c>
      <c r="M60" s="11">
        <f>[2]Sum!Q45/1000</f>
        <v>0.96220000000000006</v>
      </c>
      <c r="N60" s="11">
        <f>[2]Sum!S45/1000</f>
        <v>0.17511000000000002</v>
      </c>
      <c r="O60" s="11">
        <f>[2]Sum!T45/1000</f>
        <v>0</v>
      </c>
      <c r="P60" s="11"/>
      <c r="R60" s="11">
        <f>[2]Sum!G45/1000</f>
        <v>13.470880000000001</v>
      </c>
    </row>
    <row r="61" spans="1:25" ht="15" x14ac:dyDescent="0.25">
      <c r="B61">
        <f>[2]Sum!B46</f>
        <v>2015</v>
      </c>
      <c r="C61" s="11">
        <f>[2]Sum!C46/1000</f>
        <v>42.363020000000006</v>
      </c>
      <c r="D61" s="11">
        <f>[2]Sum!D46/1000</f>
        <v>2.9729999999999999</v>
      </c>
      <c r="E61" s="11">
        <f>[2]Sum!E46/1000</f>
        <v>3.4022200000000002</v>
      </c>
      <c r="F61" s="11">
        <f>[2]Sum!F46/1000</f>
        <v>1.8368900000000001</v>
      </c>
      <c r="G61" s="11">
        <f>[2]RawDRr!J356/1000</f>
        <v>0</v>
      </c>
      <c r="H61" s="11">
        <f t="shared" si="6"/>
        <v>13.67801</v>
      </c>
      <c r="I61" s="11">
        <f>[2]Sum!H46/1000</f>
        <v>0.71602999999999994</v>
      </c>
      <c r="J61" s="11">
        <f>[2]Sum!I46/1000</f>
        <v>1.1799900000000001</v>
      </c>
      <c r="K61" s="11">
        <f>[2]Sum!J46/1000</f>
        <v>0.15</v>
      </c>
      <c r="L61" s="11">
        <f>[2]Sum!K46/1000</f>
        <v>1.889</v>
      </c>
      <c r="M61" s="11">
        <f>[2]Sum!Q46/1000</f>
        <v>0.96381000000000006</v>
      </c>
      <c r="N61" s="11">
        <f>[2]Sum!S46/1000</f>
        <v>0.26105</v>
      </c>
      <c r="O61" s="11">
        <f>[2]Sum!T46/1000</f>
        <v>0</v>
      </c>
      <c r="P61" s="11"/>
      <c r="R61" s="11">
        <f>[2]Sum!G46/1000</f>
        <v>13.67801</v>
      </c>
    </row>
    <row r="62" spans="1:25" ht="15" x14ac:dyDescent="0.25">
      <c r="B62">
        <f>[2]Sum!B47</f>
        <v>2016</v>
      </c>
      <c r="C62" s="11">
        <f>[2]Sum!C47/1000</f>
        <v>43.760020000000004</v>
      </c>
      <c r="D62" s="11">
        <f>[2]Sum!D47/1000</f>
        <v>2.9729999999999999</v>
      </c>
      <c r="E62" s="11">
        <f>[2]Sum!E47/1000</f>
        <v>3.4235700000000002</v>
      </c>
      <c r="F62" s="11">
        <f>[2]Sum!F47/1000</f>
        <v>1.8368900000000001</v>
      </c>
      <c r="G62" s="11">
        <f>[2]RawDRr!J357/1000</f>
        <v>0</v>
      </c>
      <c r="H62" s="11">
        <f t="shared" si="6"/>
        <v>15.256349999999999</v>
      </c>
      <c r="I62" s="11">
        <f>[2]Sum!H47/1000</f>
        <v>0.72151999999999994</v>
      </c>
      <c r="J62" s="11">
        <f>[2]Sum!I47/1000</f>
        <v>1.5809900000000001</v>
      </c>
      <c r="K62" s="11">
        <f>[2]Sum!J47/1000</f>
        <v>0.2</v>
      </c>
      <c r="L62" s="11">
        <f>[2]Sum!K47/1000</f>
        <v>1.889</v>
      </c>
      <c r="M62" s="11">
        <f>[2]Sum!Q47/1000</f>
        <v>0.96787999999999996</v>
      </c>
      <c r="N62" s="11">
        <f>[2]Sum!S47/1000</f>
        <v>0.34085999999999994</v>
      </c>
      <c r="O62" s="11">
        <f>[2]Sum!T47/1000</f>
        <v>0</v>
      </c>
      <c r="P62" s="11"/>
      <c r="R62" s="11">
        <f>[2]Sum!G47/1000</f>
        <v>15.256349999999999</v>
      </c>
    </row>
    <row r="63" spans="1:25" ht="15" x14ac:dyDescent="0.25">
      <c r="B63">
        <f>[2]Sum!B48</f>
        <v>2017</v>
      </c>
      <c r="C63" s="11">
        <f>[2]Sum!C48/1000</f>
        <v>45.949020000000004</v>
      </c>
      <c r="D63" s="11">
        <f>[2]Sum!D48/1000</f>
        <v>2.9729999999999999</v>
      </c>
      <c r="E63" s="11">
        <f>[2]Sum!E48/1000</f>
        <v>3.4235700000000002</v>
      </c>
      <c r="F63" s="11">
        <f>[2]Sum!F48/1000</f>
        <v>1.8368900000000001</v>
      </c>
      <c r="G63" s="11">
        <f>[2]RawDRr!J358/1000</f>
        <v>0</v>
      </c>
      <c r="H63" s="11">
        <f t="shared" si="6"/>
        <v>16.455379999999998</v>
      </c>
      <c r="I63" s="11">
        <f>[2]Sum!H48/1000</f>
        <v>0.72881999999999991</v>
      </c>
      <c r="J63" s="11">
        <f>[2]Sum!I48/1000</f>
        <v>1.5809900000000001</v>
      </c>
      <c r="K63" s="11">
        <f>[2]Sum!J48/1000</f>
        <v>0.2</v>
      </c>
      <c r="L63" s="11">
        <f>[2]Sum!K48/1000</f>
        <v>1.889</v>
      </c>
      <c r="M63" s="11">
        <f>[2]Sum!Q48/1000</f>
        <v>0.96881000000000006</v>
      </c>
      <c r="N63" s="11">
        <f>[2]Sum!S48/1000</f>
        <v>0.42904999999999993</v>
      </c>
      <c r="O63" s="11">
        <f>[2]Sum!T48/1000</f>
        <v>0</v>
      </c>
      <c r="P63" s="11"/>
      <c r="R63" s="11">
        <f>[2]Sum!G48/1000</f>
        <v>16.455379999999998</v>
      </c>
    </row>
    <row r="64" spans="1:25" ht="15" x14ac:dyDescent="0.25">
      <c r="B64">
        <f>[2]Sum!B49</f>
        <v>2018</v>
      </c>
      <c r="C64" s="11">
        <f>[2]Sum!C49/1000</f>
        <v>46.889749999999999</v>
      </c>
      <c r="D64" s="11">
        <f>[2]Sum!D49/1000</f>
        <v>2.9729999999999999</v>
      </c>
      <c r="E64" s="11">
        <f>[2]Sum!E49/1000</f>
        <v>3.4235700000000002</v>
      </c>
      <c r="F64" s="11">
        <f>[2]Sum!F49/1000</f>
        <v>1.8368900000000001</v>
      </c>
      <c r="G64" s="11">
        <f>[2]RawDRr!J359/1000</f>
        <v>0.9</v>
      </c>
      <c r="H64" s="11">
        <f t="shared" si="6"/>
        <v>17.738780000000002</v>
      </c>
      <c r="I64" s="11">
        <f>[2]Sum!H49/1000</f>
        <v>0.83313000000000004</v>
      </c>
      <c r="J64" s="11">
        <f>[2]Sum!I49/1000</f>
        <v>1.5809900000000001</v>
      </c>
      <c r="K64" s="11">
        <f>[2]Sum!J49/1000</f>
        <v>0.2</v>
      </c>
      <c r="L64" s="11">
        <f>[2]Sum!K49/1000</f>
        <v>1.889</v>
      </c>
      <c r="M64" s="11">
        <f>[2]Sum!Q49/1000</f>
        <v>0.96881000000000006</v>
      </c>
      <c r="N64" s="11">
        <f>[2]Sum!S49/1000</f>
        <v>0.70731999999999995</v>
      </c>
      <c r="O64" s="11">
        <f>[2]Sum!T49/1000</f>
        <v>0</v>
      </c>
      <c r="P64" s="11"/>
      <c r="R64" s="11">
        <f>[2]Sum!G49/1000</f>
        <v>18.638780000000001</v>
      </c>
    </row>
    <row r="65" spans="1:21" ht="15" x14ac:dyDescent="0.25">
      <c r="B65">
        <f>[2]Sum!B50</f>
        <v>2019</v>
      </c>
      <c r="C65" s="11">
        <f>[2]Sum!C50/1000</f>
        <v>48.664569999999998</v>
      </c>
      <c r="D65" s="11">
        <f>[2]Sum!D50/1000</f>
        <v>2.9729999999999999</v>
      </c>
      <c r="E65" s="11">
        <f>[2]Sum!E50/1000</f>
        <v>3.4235700000000002</v>
      </c>
      <c r="F65" s="11">
        <f>[2]Sum!F50/1000</f>
        <v>1.8368900000000001</v>
      </c>
      <c r="G65" s="11">
        <f>[2]RawDRr!J360/1000</f>
        <v>1.8</v>
      </c>
      <c r="H65" s="11">
        <f t="shared" si="6"/>
        <v>18.040040000000001</v>
      </c>
      <c r="I65" s="11">
        <f>[2]Sum!H50/1000</f>
        <v>0.88846000000000003</v>
      </c>
      <c r="J65" s="11">
        <f>[2]Sum!I50/1000</f>
        <v>1.5809900000000001</v>
      </c>
      <c r="K65" s="11">
        <f>[2]Sum!J50/1000</f>
        <v>0.2</v>
      </c>
      <c r="L65" s="11">
        <f>[2]Sum!K50/1000</f>
        <v>1.889</v>
      </c>
      <c r="M65" s="11">
        <f>[2]Sum!Q50/1000</f>
        <v>0.95480000000000009</v>
      </c>
      <c r="N65" s="11">
        <f>[2]Sum!S50/1000</f>
        <v>0.8513400000000001</v>
      </c>
      <c r="O65" s="11">
        <f>[2]Sum!T50/1000</f>
        <v>0</v>
      </c>
      <c r="P65" s="11"/>
      <c r="R65" s="11">
        <f>[2]Sum!G50/1000</f>
        <v>19.840040000000002</v>
      </c>
    </row>
    <row r="66" spans="1:21" ht="15" x14ac:dyDescent="0.25">
      <c r="B66">
        <f>[2]Sum!B51</f>
        <v>2020</v>
      </c>
      <c r="C66" s="11">
        <f>[2]Sum!C51/1000</f>
        <v>49.701650000000001</v>
      </c>
      <c r="D66" s="11">
        <f>[2]Sum!D51/1000</f>
        <v>2.9729999999999999</v>
      </c>
      <c r="E66" s="11">
        <f>[2]Sum!E51/1000</f>
        <v>3.4235700000000002</v>
      </c>
      <c r="F66" s="11">
        <f>[2]Sum!F51/1000</f>
        <v>1.8368900000000001</v>
      </c>
      <c r="G66" s="11">
        <f>[2]RawDRr!J361/1000</f>
        <v>2.7</v>
      </c>
      <c r="H66" s="11">
        <f t="shared" si="6"/>
        <v>19.017700000000001</v>
      </c>
      <c r="I66" s="11">
        <f>[2]Sum!H51/1000</f>
        <v>0.89051000000000002</v>
      </c>
      <c r="J66" s="11">
        <f>[2]Sum!I51/1000</f>
        <v>1.5809900000000001</v>
      </c>
      <c r="K66" s="11">
        <f>[2]Sum!J51/1000</f>
        <v>0.2</v>
      </c>
      <c r="L66" s="11">
        <f>[2]Sum!K51/1000</f>
        <v>1.889</v>
      </c>
      <c r="M66" s="11">
        <f>[2]Sum!Q51/1000</f>
        <v>0.81125999999999998</v>
      </c>
      <c r="N66" s="11">
        <f>[2]Sum!S51/1000</f>
        <v>0.97370000000000001</v>
      </c>
      <c r="O66" s="11">
        <f>[2]Sum!T51/1000</f>
        <v>0</v>
      </c>
      <c r="P66" s="11"/>
      <c r="R66" s="11">
        <f>[2]Sum!G51/1000</f>
        <v>21.717700000000001</v>
      </c>
    </row>
    <row r="67" spans="1:21" ht="15" x14ac:dyDescent="0.25">
      <c r="B67">
        <f>[2]Sum!B52</f>
        <v>2021</v>
      </c>
      <c r="C67" s="11">
        <f>[2]Sum!C52/1000</f>
        <v>50.293130000000005</v>
      </c>
      <c r="D67" s="11">
        <f>[2]Sum!D52/1000</f>
        <v>2.9729999999999999</v>
      </c>
      <c r="E67" s="11">
        <f>[2]Sum!E52/1000</f>
        <v>4.2865200000000003</v>
      </c>
      <c r="F67" s="11">
        <f>[2]Sum!F52/1000</f>
        <v>1.8368900000000001</v>
      </c>
      <c r="G67" s="11">
        <f>[2]RawDRr!J362/1000</f>
        <v>3.6</v>
      </c>
      <c r="H67" s="11">
        <f t="shared" si="6"/>
        <v>19.487599999999997</v>
      </c>
      <c r="I67" s="11">
        <f>[2]Sum!H52/1000</f>
        <v>1.1765600000000001</v>
      </c>
      <c r="J67" s="11">
        <f>[2]Sum!I52/1000</f>
        <v>1.5809900000000001</v>
      </c>
      <c r="K67" s="11">
        <f>[2]Sum!J52/1000</f>
        <v>0.2</v>
      </c>
      <c r="L67" s="11">
        <f>[2]Sum!K52/1000</f>
        <v>1.889</v>
      </c>
      <c r="M67" s="11">
        <f>[2]Sum!Q52/1000</f>
        <v>0.66608999999999996</v>
      </c>
      <c r="N67" s="11">
        <f>[2]Sum!S52/1000</f>
        <v>1.02719</v>
      </c>
      <c r="O67" s="11">
        <f>[2]Sum!T52/1000</f>
        <v>0</v>
      </c>
      <c r="P67" s="11"/>
      <c r="R67" s="11">
        <f>[2]Sum!G52/1000</f>
        <v>23.087599999999998</v>
      </c>
    </row>
    <row r="68" spans="1:21" ht="15" x14ac:dyDescent="0.25">
      <c r="B68">
        <f>[2]Sum!B53</f>
        <v>2022</v>
      </c>
      <c r="C68" s="11">
        <f>[2]Sum!C53/1000</f>
        <v>50.789850000000001</v>
      </c>
      <c r="D68" s="11">
        <f>[2]Sum!D53/1000</f>
        <v>2.9729999999999999</v>
      </c>
      <c r="E68" s="11">
        <f>[2]Sum!E53/1000</f>
        <v>5.4050500000000001</v>
      </c>
      <c r="F68" s="11">
        <f>[2]Sum!F53/1000</f>
        <v>1.8368900000000001</v>
      </c>
      <c r="G68" s="11">
        <f>[2]RawDRr!J363/1000</f>
        <v>4.5</v>
      </c>
      <c r="H68" s="11">
        <f t="shared" si="6"/>
        <v>20.137599999999999</v>
      </c>
      <c r="I68" s="11">
        <f>[2]Sum!H53/1000</f>
        <v>1.3539700000000001</v>
      </c>
      <c r="J68" s="11">
        <f>[2]Sum!I53/1000</f>
        <v>1.5809900000000001</v>
      </c>
      <c r="K68" s="11">
        <f>[2]Sum!J53/1000</f>
        <v>0.2</v>
      </c>
      <c r="L68" s="11">
        <f>[2]Sum!K53/1000</f>
        <v>2.8933299999999997</v>
      </c>
      <c r="M68" s="11">
        <f>[2]Sum!Q53/1000</f>
        <v>0.52710999999999997</v>
      </c>
      <c r="N68" s="11">
        <f>[2]Sum!S53/1000</f>
        <v>1.08812</v>
      </c>
      <c r="O68" s="11">
        <f>[2]Sum!T53/1000</f>
        <v>0</v>
      </c>
      <c r="P68" s="11"/>
      <c r="R68" s="11">
        <f>[2]Sum!G53/1000</f>
        <v>24.637599999999999</v>
      </c>
    </row>
    <row r="69" spans="1:21" ht="15" x14ac:dyDescent="0.25">
      <c r="B69">
        <f>[2]Sum!B54</f>
        <v>2023</v>
      </c>
      <c r="C69" s="11">
        <f>[2]Sum!C54/1000</f>
        <v>51.822510000000001</v>
      </c>
      <c r="D69" s="11">
        <f>[2]Sum!D54/1000</f>
        <v>2.9729999999999999</v>
      </c>
      <c r="E69" s="11">
        <f>[2]Sum!E54/1000</f>
        <v>6.6174600000000003</v>
      </c>
      <c r="F69" s="11">
        <f>[2]Sum!F54/1000</f>
        <v>1.8368900000000001</v>
      </c>
      <c r="G69" s="11">
        <f>[2]RawDRr!J364/1000</f>
        <v>5.4</v>
      </c>
      <c r="H69" s="11">
        <f t="shared" si="6"/>
        <v>21.360099999999996</v>
      </c>
      <c r="I69" s="11">
        <f>[2]Sum!H54/1000</f>
        <v>2.0078899999999997</v>
      </c>
      <c r="J69" s="11">
        <f>[2]Sum!I54/1000</f>
        <v>1.5809900000000001</v>
      </c>
      <c r="K69" s="11">
        <f>[2]Sum!J54/1000</f>
        <v>0.2</v>
      </c>
      <c r="L69" s="11">
        <f>[2]Sum!K54/1000</f>
        <v>4.3933299999999997</v>
      </c>
      <c r="M69" s="11">
        <f>[2]Sum!Q54/1000</f>
        <v>0.52710999999999997</v>
      </c>
      <c r="N69" s="11">
        <f>[2]Sum!S54/1000</f>
        <v>1.1553</v>
      </c>
      <c r="O69" s="11">
        <f>[2]Sum!T54/1000</f>
        <v>0</v>
      </c>
      <c r="P69" s="11"/>
      <c r="R69" s="11">
        <f>[2]Sum!G54/1000</f>
        <v>26.760099999999998</v>
      </c>
    </row>
    <row r="70" spans="1:21" ht="15" x14ac:dyDescent="0.25">
      <c r="B70">
        <f>[2]Sum!B55</f>
        <v>2024</v>
      </c>
      <c r="C70" s="11">
        <f>[2]Sum!C55/1000</f>
        <v>52.850319999999996</v>
      </c>
      <c r="D70" s="11">
        <f>[2]Sum!D55/1000</f>
        <v>2.9729999999999999</v>
      </c>
      <c r="E70" s="11">
        <f>[2]Sum!E55/1000</f>
        <v>7.7263599999999997</v>
      </c>
      <c r="F70" s="11">
        <f>[2]Sum!F55/1000</f>
        <v>1.8368900000000001</v>
      </c>
      <c r="G70" s="11">
        <f>[2]RawDRr!J365/1000</f>
        <v>6.3</v>
      </c>
      <c r="H70" s="11">
        <f t="shared" si="6"/>
        <v>21.886599999999998</v>
      </c>
      <c r="I70" s="11">
        <f>[2]Sum!H55/1000</f>
        <v>2.5980500000000002</v>
      </c>
      <c r="J70" s="11">
        <f>[2]Sum!I55/1000</f>
        <v>1.5809900000000001</v>
      </c>
      <c r="K70" s="11">
        <f>[2]Sum!J55/1000</f>
        <v>0.2</v>
      </c>
      <c r="L70" s="11">
        <f>[2]Sum!K55/1000</f>
        <v>5.8956299999999997</v>
      </c>
      <c r="M70" s="11">
        <f>[2]Sum!Q55/1000</f>
        <v>0.52710999999999997</v>
      </c>
      <c r="N70" s="11">
        <f>[2]Sum!S55/1000</f>
        <v>1.2537700000000001</v>
      </c>
      <c r="O70" s="11">
        <f>[2]Sum!T55/1000</f>
        <v>0</v>
      </c>
      <c r="P70" s="11"/>
      <c r="R70" s="11">
        <f>[2]Sum!G55/1000</f>
        <v>28.186599999999999</v>
      </c>
    </row>
    <row r="71" spans="1:21" ht="15" x14ac:dyDescent="0.25">
      <c r="B71">
        <f>[2]Sum!B56</f>
        <v>2025</v>
      </c>
      <c r="C71" s="11">
        <f>[2]Sum!C56/1000</f>
        <v>50.950319999999998</v>
      </c>
      <c r="D71" s="11">
        <f>[2]Sum!D56/1000</f>
        <v>2.782</v>
      </c>
      <c r="E71" s="11">
        <f>[2]Sum!E56/1000</f>
        <v>8.5153800000000004</v>
      </c>
      <c r="F71" s="11">
        <f>[2]Sum!F56/1000</f>
        <v>3.43689</v>
      </c>
      <c r="G71" s="11">
        <f>[2]RawDRr!J366/1000</f>
        <v>7.2</v>
      </c>
      <c r="H71" s="11">
        <f t="shared" si="6"/>
        <v>23.062200000000001</v>
      </c>
      <c r="I71" s="11">
        <f>[2]Sum!H56/1000</f>
        <v>2.6908499999999997</v>
      </c>
      <c r="J71" s="11">
        <f>[2]Sum!I56/1000</f>
        <v>1.5809900000000001</v>
      </c>
      <c r="K71" s="11">
        <f>[2]Sum!J56/1000</f>
        <v>0.2</v>
      </c>
      <c r="L71" s="11">
        <f>[2]Sum!K56/1000</f>
        <v>7.5812700000000008</v>
      </c>
      <c r="M71" s="11">
        <f>[2]Sum!Q56/1000</f>
        <v>0.77419000000000004</v>
      </c>
      <c r="N71" s="11">
        <f>[2]Sum!S56/1000</f>
        <v>1.33538</v>
      </c>
      <c r="O71" s="11">
        <f>[2]Sum!T56/1000</f>
        <v>0</v>
      </c>
      <c r="P71" s="11"/>
      <c r="R71" s="11">
        <f>[2]Sum!G56/1000</f>
        <v>30.2622</v>
      </c>
    </row>
    <row r="72" spans="1:21" ht="15" x14ac:dyDescent="0.25">
      <c r="B72">
        <f>[2]Sum!B57</f>
        <v>2026</v>
      </c>
      <c r="C72" s="11">
        <f>[2]Sum!C57/1000</f>
        <v>50.950319999999998</v>
      </c>
      <c r="D72" s="11">
        <f>[2]Sum!D57/1000</f>
        <v>2.44</v>
      </c>
      <c r="E72" s="11">
        <f>[2]Sum!E57/1000</f>
        <v>9.3708999999999989</v>
      </c>
      <c r="F72" s="11">
        <f>[2]Sum!F57/1000</f>
        <v>5.0368900000000005</v>
      </c>
      <c r="G72" s="11">
        <f>[2]RawDRr!J367/1000</f>
        <v>8.1</v>
      </c>
      <c r="H72" s="11">
        <f t="shared" si="6"/>
        <v>23.062200000000004</v>
      </c>
      <c r="I72" s="11">
        <f>[2]Sum!H57/1000</f>
        <v>2.6908499999999997</v>
      </c>
      <c r="J72" s="11">
        <f>[2]Sum!I57/1000</f>
        <v>1.5809900000000001</v>
      </c>
      <c r="K72" s="11">
        <f>[2]Sum!J57/1000</f>
        <v>0.2</v>
      </c>
      <c r="L72" s="11">
        <f>[2]Sum!K57/1000</f>
        <v>7.7924400000000009</v>
      </c>
      <c r="M72" s="11">
        <f>[2]Sum!Q57/1000</f>
        <v>0.77325999999999995</v>
      </c>
      <c r="N72" s="11">
        <f>[2]Sum!S57/1000</f>
        <v>1.4003300000000001</v>
      </c>
      <c r="O72" s="11">
        <f>[2]Sum!T57/1000</f>
        <v>0</v>
      </c>
      <c r="P72" s="11"/>
      <c r="R72" s="11">
        <f>[2]Sum!G57/1000</f>
        <v>31.162200000000002</v>
      </c>
    </row>
    <row r="73" spans="1:21" ht="15" x14ac:dyDescent="0.25">
      <c r="B73">
        <f>[2]Sum!B58</f>
        <v>2027</v>
      </c>
      <c r="C73" s="11">
        <f>[2]Sum!C58/1000</f>
        <v>50.950319999999998</v>
      </c>
      <c r="D73" s="11">
        <f>[2]Sum!D58/1000</f>
        <v>2.44</v>
      </c>
      <c r="E73" s="11">
        <f>[2]Sum!E58/1000</f>
        <v>9.7441999999999993</v>
      </c>
      <c r="F73" s="11">
        <f>[2]Sum!F58/1000</f>
        <v>6.6368900000000002</v>
      </c>
      <c r="G73" s="11">
        <f>[2]RawDRr!J368/1000</f>
        <v>9</v>
      </c>
      <c r="H73" s="11">
        <f t="shared" si="6"/>
        <v>23.062200000000004</v>
      </c>
      <c r="I73" s="11">
        <f>[2]Sum!H58/1000</f>
        <v>2.6908499999999997</v>
      </c>
      <c r="J73" s="11">
        <f>[2]Sum!I58/1000</f>
        <v>1.5809900000000001</v>
      </c>
      <c r="K73" s="11">
        <f>[2]Sum!J58/1000</f>
        <v>0.2</v>
      </c>
      <c r="L73" s="11">
        <f>[2]Sum!K58/1000</f>
        <v>7.9839000000000002</v>
      </c>
      <c r="M73" s="11">
        <f>[2]Sum!Q58/1000</f>
        <v>0.77325999999999995</v>
      </c>
      <c r="N73" s="11">
        <f>[2]Sum!S58/1000</f>
        <v>1.4663400000000002</v>
      </c>
      <c r="O73" s="11">
        <f>[2]Sum!T58/1000</f>
        <v>0</v>
      </c>
      <c r="P73" s="11"/>
      <c r="R73" s="11">
        <f>[2]Sum!G58/1000</f>
        <v>32.062200000000004</v>
      </c>
    </row>
    <row r="74" spans="1:21" x14ac:dyDescent="0.3">
      <c r="B74">
        <f>[2]Sum!B59</f>
        <v>2028</v>
      </c>
      <c r="C74" s="11">
        <f>[2]Sum!C59/1000</f>
        <v>50.950319999999998</v>
      </c>
      <c r="D74" s="11">
        <f>[2]Sum!D59/1000</f>
        <v>2.44</v>
      </c>
      <c r="E74" s="11">
        <f>[2]Sum!E59/1000</f>
        <v>10.461659999999998</v>
      </c>
      <c r="F74" s="11">
        <f>[2]Sum!F59/1000</f>
        <v>8.2368899999999989</v>
      </c>
      <c r="G74" s="11">
        <f>[2]RawDRr!J369/1000</f>
        <v>9.9</v>
      </c>
      <c r="H74" s="11">
        <f t="shared" si="6"/>
        <v>23.062199999999997</v>
      </c>
      <c r="I74" s="11">
        <f>[2]Sum!H59/1000</f>
        <v>2.6908499999999997</v>
      </c>
      <c r="J74" s="11">
        <f>[2]Sum!I59/1000</f>
        <v>1.5809900000000001</v>
      </c>
      <c r="K74" s="11">
        <f>[2]Sum!J59/1000</f>
        <v>0.2</v>
      </c>
      <c r="L74" s="11">
        <f>[2]Sum!K59/1000</f>
        <v>8.1685800000000004</v>
      </c>
      <c r="M74" s="11">
        <f>[2]Sum!Q59/1000</f>
        <v>0.77325999999999995</v>
      </c>
      <c r="N74" s="11">
        <f>[2]Sum!S59/1000</f>
        <v>1.5210899999999998</v>
      </c>
      <c r="O74" s="11">
        <f>[2]Sum!T59/1000</f>
        <v>0</v>
      </c>
      <c r="P74" s="11"/>
      <c r="R74" s="11">
        <f>[2]Sum!G59/1000</f>
        <v>32.962199999999996</v>
      </c>
    </row>
    <row r="75" spans="1:21" x14ac:dyDescent="0.3">
      <c r="B75">
        <f>[2]Sum!B60</f>
        <v>2029</v>
      </c>
      <c r="C75" s="11">
        <f>[2]Sum!C60/1000</f>
        <v>50.950319999999998</v>
      </c>
      <c r="D75" s="11">
        <f>[2]Sum!D60/1000</f>
        <v>2.44</v>
      </c>
      <c r="E75" s="11">
        <f>[2]Sum!E60/1000</f>
        <v>11.563859999999998</v>
      </c>
      <c r="F75" s="11">
        <f>[2]Sum!F60/1000</f>
        <v>9.8368899999999986</v>
      </c>
      <c r="G75" s="11">
        <f>[2]RawDRr!J370/1000</f>
        <v>10.8</v>
      </c>
      <c r="H75" s="11">
        <f t="shared" si="6"/>
        <v>23.062199999999994</v>
      </c>
      <c r="I75" s="11">
        <f>[2]Sum!H60/1000</f>
        <v>2.6908499999999997</v>
      </c>
      <c r="J75" s="11">
        <f>[2]Sum!I60/1000</f>
        <v>1.5809900000000001</v>
      </c>
      <c r="K75" s="11">
        <f>[2]Sum!J60/1000</f>
        <v>0.2</v>
      </c>
      <c r="L75" s="11">
        <f>[2]Sum!K60/1000</f>
        <v>8.3550399999999989</v>
      </c>
      <c r="M75" s="11">
        <f>[2]Sum!Q60/1000</f>
        <v>0.40242999999999995</v>
      </c>
      <c r="N75" s="11">
        <f>[2]Sum!S60/1000</f>
        <v>1.60148</v>
      </c>
      <c r="O75" s="11">
        <f>[2]Sum!T60/1000</f>
        <v>0</v>
      </c>
      <c r="P75" s="11"/>
      <c r="R75" s="11">
        <f>[2]Sum!G60/1000</f>
        <v>33.862199999999994</v>
      </c>
    </row>
    <row r="76" spans="1:21" x14ac:dyDescent="0.3">
      <c r="B76">
        <f>[2]Sum!B61</f>
        <v>2030</v>
      </c>
      <c r="C76" s="11">
        <f>[2]Sum!C61/1000</f>
        <v>48.670279999999991</v>
      </c>
      <c r="D76" s="11">
        <f>[2]Sum!D61/1000</f>
        <v>2.44</v>
      </c>
      <c r="E76" s="11">
        <f>[2]Sum!E61/1000</f>
        <v>12.563859999999998</v>
      </c>
      <c r="F76" s="11">
        <f>[2]Sum!F61/1000</f>
        <v>11.35941</v>
      </c>
      <c r="G76" s="11">
        <f>[2]RawDRr!J371/1000</f>
        <v>11.7</v>
      </c>
      <c r="H76" s="11">
        <f t="shared" si="6"/>
        <v>23.062200000000001</v>
      </c>
      <c r="I76" s="11">
        <f>[2]Sum!H61/1000</f>
        <v>2.6908499999999997</v>
      </c>
      <c r="J76" s="11">
        <f>[2]Sum!I61/1000</f>
        <v>1.5809900000000001</v>
      </c>
      <c r="K76" s="11">
        <f>[2]Sum!J61/1000</f>
        <v>0.2</v>
      </c>
      <c r="L76" s="11">
        <f>[2]Sum!K61/1000</f>
        <v>8.3550399999999989</v>
      </c>
      <c r="M76" s="11">
        <f>[2]Sum!Q61/1000</f>
        <v>0.29065000000000002</v>
      </c>
      <c r="N76" s="11">
        <f>[2]Sum!S61/1000</f>
        <v>1.62679</v>
      </c>
      <c r="O76" s="11">
        <f>[2]Sum!T61/1000</f>
        <v>0</v>
      </c>
      <c r="P76" s="11"/>
      <c r="R76" s="11">
        <f>[2]Sum!G61/1000</f>
        <v>34.7622</v>
      </c>
      <c r="U76" s="9">
        <f>SUM(C76:N76)</f>
        <v>124.54007</v>
      </c>
    </row>
    <row r="77" spans="1:21" x14ac:dyDescent="0.3">
      <c r="C77" s="11"/>
      <c r="D77" s="11"/>
      <c r="E77" s="11"/>
      <c r="F77" s="11"/>
      <c r="I77" s="11"/>
      <c r="J77" s="11"/>
      <c r="K77" s="11"/>
      <c r="L77" s="11"/>
      <c r="M77" s="11"/>
      <c r="N77" s="11"/>
      <c r="O77" s="11"/>
      <c r="P77" s="11"/>
      <c r="R77" s="11"/>
    </row>
    <row r="78" spans="1:21" x14ac:dyDescent="0.3">
      <c r="A78" t="s">
        <v>14</v>
      </c>
      <c r="B78">
        <f>[1]Sum!B41</f>
        <v>2010</v>
      </c>
      <c r="C78" s="11">
        <f>[1]Sum!C41/1000</f>
        <v>36.517020000000002</v>
      </c>
      <c r="D78" s="11">
        <f>[1]Sum!D41/1000</f>
        <v>2.9129999999999998</v>
      </c>
      <c r="E78" s="11">
        <f>[1]Sum!E41/1000</f>
        <v>1.0960000000000001</v>
      </c>
      <c r="F78" s="11">
        <f>[1]Sum!F41/1000</f>
        <v>1.8</v>
      </c>
      <c r="G78" s="11">
        <f>[1]RawDRr!J351/1000</f>
        <v>0</v>
      </c>
      <c r="H78" s="11">
        <f t="shared" si="6"/>
        <v>10.2126</v>
      </c>
      <c r="I78" s="11">
        <f>[1]Sum!H41/1000</f>
        <v>0.36241999999999996</v>
      </c>
      <c r="J78" s="11">
        <f>[1]Sum!I41/1000</f>
        <v>0</v>
      </c>
      <c r="K78" s="11">
        <f>[1]Sum!J41/1000</f>
        <v>0</v>
      </c>
      <c r="L78" s="11">
        <f>[1]Sum!K41/1000</f>
        <v>0</v>
      </c>
      <c r="M78" s="11">
        <f>[1]Sum!Q41/1000</f>
        <v>0.38486000000000004</v>
      </c>
      <c r="N78" s="11">
        <f>[1]Sum!S41/1000</f>
        <v>0</v>
      </c>
      <c r="O78" s="11">
        <f>[1]Sum!T41/1000</f>
        <v>0</v>
      </c>
      <c r="P78" s="11"/>
      <c r="R78" s="11">
        <f>[1]Sum!G41/1000</f>
        <v>10.2126</v>
      </c>
    </row>
    <row r="79" spans="1:21" x14ac:dyDescent="0.3">
      <c r="B79">
        <f>[1]Sum!B42</f>
        <v>2011</v>
      </c>
      <c r="C79" s="11">
        <f>[1]Sum!C42/1000</f>
        <v>37.196020000000004</v>
      </c>
      <c r="D79" s="11">
        <f>[1]Sum!D42/1000</f>
        <v>2.9129999999999998</v>
      </c>
      <c r="E79" s="11">
        <f>[1]Sum!E42/1000</f>
        <v>1.1140000000000001</v>
      </c>
      <c r="F79" s="11">
        <f>[1]Sum!F42/1000</f>
        <v>1.8</v>
      </c>
      <c r="G79" s="11">
        <f>[1]RawDRr!J352/1000</f>
        <v>0</v>
      </c>
      <c r="H79" s="11">
        <f t="shared" si="6"/>
        <v>10.7636</v>
      </c>
      <c r="I79" s="11">
        <f>[1]Sum!H42/1000</f>
        <v>0.62141999999999997</v>
      </c>
      <c r="J79" s="11">
        <f>[1]Sum!I42/1000</f>
        <v>0</v>
      </c>
      <c r="K79" s="11">
        <f>[1]Sum!J42/1000</f>
        <v>0</v>
      </c>
      <c r="L79" s="11">
        <f>[1]Sum!K42/1000</f>
        <v>0</v>
      </c>
      <c r="M79" s="11">
        <f>[1]Sum!Q42/1000</f>
        <v>0.66766000000000003</v>
      </c>
      <c r="N79" s="11">
        <f>[1]Sum!S42/1000</f>
        <v>0</v>
      </c>
      <c r="O79" s="11">
        <f>[1]Sum!T42/1000</f>
        <v>0</v>
      </c>
      <c r="P79" s="11"/>
      <c r="R79" s="11">
        <f>[1]Sum!G42/1000</f>
        <v>10.7636</v>
      </c>
    </row>
    <row r="80" spans="1:21" x14ac:dyDescent="0.3">
      <c r="B80">
        <f>[1]Sum!B43</f>
        <v>2012</v>
      </c>
      <c r="C80" s="11">
        <f>[1]Sum!C43/1000</f>
        <v>38.099020000000003</v>
      </c>
      <c r="D80" s="11">
        <f>[1]Sum!D43/1000</f>
        <v>2.9729999999999999</v>
      </c>
      <c r="E80" s="11">
        <f>[1]Sum!E43/1000</f>
        <v>1.341</v>
      </c>
      <c r="F80" s="11">
        <f>[1]Sum!F43/1000</f>
        <v>1.8</v>
      </c>
      <c r="G80" s="11">
        <f>[1]RawDRr!J353/1000</f>
        <v>0</v>
      </c>
      <c r="H80" s="11">
        <f t="shared" si="6"/>
        <v>11.182600000000001</v>
      </c>
      <c r="I80" s="11">
        <f>[1]Sum!H43/1000</f>
        <v>0.70561999999999991</v>
      </c>
      <c r="J80" s="11">
        <f>[1]Sum!I43/1000</f>
        <v>0</v>
      </c>
      <c r="K80" s="11">
        <f>[1]Sum!J43/1000</f>
        <v>0</v>
      </c>
      <c r="L80" s="11">
        <f>[1]Sum!K43/1000</f>
        <v>0</v>
      </c>
      <c r="M80" s="11">
        <f>[1]Sum!Q43/1000</f>
        <v>0.90349000000000002</v>
      </c>
      <c r="N80" s="11">
        <f>[1]Sum!S43/1000</f>
        <v>3.6670000000000001E-2</v>
      </c>
      <c r="O80" s="11">
        <f>[1]Sum!T43/1000</f>
        <v>0</v>
      </c>
      <c r="P80" s="11"/>
      <c r="R80" s="11">
        <f>[1]Sum!G43/1000</f>
        <v>11.182600000000001</v>
      </c>
    </row>
    <row r="81" spans="2:18" x14ac:dyDescent="0.3">
      <c r="B81">
        <f>[1]Sum!B44</f>
        <v>2013</v>
      </c>
      <c r="C81" s="11">
        <f>[1]Sum!C44/1000</f>
        <v>39.022020000000005</v>
      </c>
      <c r="D81" s="11">
        <f>[1]Sum!D44/1000</f>
        <v>2.9729999999999999</v>
      </c>
      <c r="E81" s="11">
        <f>[1]Sum!E44/1000</f>
        <v>1.361</v>
      </c>
      <c r="F81" s="11">
        <f>[1]Sum!F44/1000</f>
        <v>1.8</v>
      </c>
      <c r="G81" s="11">
        <f>[1]RawDRr!J354/1000</f>
        <v>0</v>
      </c>
      <c r="H81" s="11">
        <f t="shared" si="6"/>
        <v>11.5426</v>
      </c>
      <c r="I81" s="11">
        <f>[1]Sum!H44/1000</f>
        <v>0.71517999999999993</v>
      </c>
      <c r="J81" s="11">
        <f>[1]Sum!I44/1000</f>
        <v>0.45637</v>
      </c>
      <c r="K81" s="11">
        <f>[1]Sum!J44/1000</f>
        <v>0</v>
      </c>
      <c r="L81" s="11">
        <f>[1]Sum!K44/1000</f>
        <v>0.63400000000000001</v>
      </c>
      <c r="M81" s="11">
        <f>[1]Sum!Q44/1000</f>
        <v>0.9486500000000001</v>
      </c>
      <c r="N81" s="11">
        <f>[1]Sum!S44/1000</f>
        <v>3.6670000000000001E-2</v>
      </c>
      <c r="O81" s="11">
        <f>[1]Sum!T44/1000</f>
        <v>0</v>
      </c>
      <c r="P81" s="11"/>
      <c r="R81" s="11">
        <f>[1]Sum!G44/1000</f>
        <v>11.5426</v>
      </c>
    </row>
    <row r="82" spans="2:18" x14ac:dyDescent="0.3">
      <c r="B82">
        <f>[1]Sum!B45</f>
        <v>2014</v>
      </c>
      <c r="C82" s="11">
        <f>[1]Sum!C45/1000</f>
        <v>40.094020000000008</v>
      </c>
      <c r="D82" s="11">
        <f>[1]Sum!D45/1000</f>
        <v>2.9729999999999999</v>
      </c>
      <c r="E82" s="11">
        <f>[1]Sum!E45/1000</f>
        <v>3.4720500000000003</v>
      </c>
      <c r="F82" s="11">
        <f>[1]Sum!F45/1000</f>
        <v>1.8406199999999999</v>
      </c>
      <c r="G82" s="11">
        <f>[1]RawDRr!J355/1000</f>
        <v>0</v>
      </c>
      <c r="H82" s="11">
        <f t="shared" si="6"/>
        <v>13.470880000000001</v>
      </c>
      <c r="I82" s="11">
        <f>[1]Sum!H45/1000</f>
        <v>0.71517999999999993</v>
      </c>
      <c r="J82" s="11">
        <f>[1]Sum!I45/1000</f>
        <v>0.78737000000000001</v>
      </c>
      <c r="K82" s="11">
        <f>[1]Sum!J45/1000</f>
        <v>0.05</v>
      </c>
      <c r="L82" s="11">
        <f>[1]Sum!K45/1000</f>
        <v>1.236</v>
      </c>
      <c r="M82" s="11">
        <f>[1]Sum!Q45/1000</f>
        <v>0.94877</v>
      </c>
      <c r="N82" s="11">
        <f>[1]Sum!S45/1000</f>
        <v>0.17438000000000001</v>
      </c>
      <c r="O82" s="11">
        <f>[1]Sum!T45/1000</f>
        <v>0</v>
      </c>
      <c r="P82" s="11"/>
      <c r="R82" s="11">
        <f>[1]Sum!G45/1000</f>
        <v>13.470880000000001</v>
      </c>
    </row>
    <row r="83" spans="2:18" x14ac:dyDescent="0.3">
      <c r="B83">
        <f>[1]Sum!B46</f>
        <v>2015</v>
      </c>
      <c r="C83" s="11">
        <f>[1]Sum!C46/1000</f>
        <v>42.363020000000006</v>
      </c>
      <c r="D83" s="11">
        <f>[1]Sum!D46/1000</f>
        <v>2.9729999999999999</v>
      </c>
      <c r="E83" s="11">
        <f>[1]Sum!E46/1000</f>
        <v>3.4958199999999997</v>
      </c>
      <c r="F83" s="11">
        <f>[1]Sum!F46/1000</f>
        <v>1.8406199999999999</v>
      </c>
      <c r="G83" s="11">
        <f>[1]RawDRr!J356/1000</f>
        <v>0</v>
      </c>
      <c r="H83" s="11">
        <f t="shared" si="6"/>
        <v>13.67801</v>
      </c>
      <c r="I83" s="11">
        <f>[1]Sum!H46/1000</f>
        <v>0.71517999999999993</v>
      </c>
      <c r="J83" s="11">
        <f>[1]Sum!I46/1000</f>
        <v>1.2043699999999999</v>
      </c>
      <c r="K83" s="11">
        <f>[1]Sum!J46/1000</f>
        <v>0.15</v>
      </c>
      <c r="L83" s="11">
        <f>[1]Sum!K46/1000</f>
        <v>1.889</v>
      </c>
      <c r="M83" s="11">
        <f>[1]Sum!Q46/1000</f>
        <v>0.95117000000000007</v>
      </c>
      <c r="N83" s="11">
        <f>[1]Sum!S46/1000</f>
        <v>0.25791000000000003</v>
      </c>
      <c r="O83" s="11">
        <f>[1]Sum!T46/1000</f>
        <v>0</v>
      </c>
      <c r="P83" s="11"/>
      <c r="R83" s="11">
        <f>[1]Sum!G46/1000</f>
        <v>13.67801</v>
      </c>
    </row>
    <row r="84" spans="2:18" x14ac:dyDescent="0.3">
      <c r="B84">
        <f>[1]Sum!B47</f>
        <v>2016</v>
      </c>
      <c r="C84" s="11">
        <f>[1]Sum!C47/1000</f>
        <v>43.781060000000004</v>
      </c>
      <c r="D84" s="11">
        <f>[1]Sum!D47/1000</f>
        <v>2.9729999999999999</v>
      </c>
      <c r="E84" s="11">
        <f>[1]Sum!E47/1000</f>
        <v>3.5013099999999997</v>
      </c>
      <c r="F84" s="11">
        <f>[1]Sum!F47/1000</f>
        <v>1.8406199999999999</v>
      </c>
      <c r="G84" s="11">
        <f>[1]RawDRr!J357/1000</f>
        <v>0</v>
      </c>
      <c r="H84" s="11">
        <f t="shared" si="6"/>
        <v>15.24832</v>
      </c>
      <c r="I84" s="11">
        <f>[1]Sum!H47/1000</f>
        <v>0.71517999999999993</v>
      </c>
      <c r="J84" s="11">
        <f>[1]Sum!I47/1000</f>
        <v>1.60537</v>
      </c>
      <c r="K84" s="11">
        <f>[1]Sum!J47/1000</f>
        <v>0.2</v>
      </c>
      <c r="L84" s="11">
        <f>[1]Sum!K47/1000</f>
        <v>1.889</v>
      </c>
      <c r="M84" s="11">
        <f>[1]Sum!Q47/1000</f>
        <v>0.95163000000000009</v>
      </c>
      <c r="N84" s="11">
        <f>[1]Sum!S47/1000</f>
        <v>0.34093000000000001</v>
      </c>
      <c r="O84" s="11">
        <f>[1]Sum!T47/1000</f>
        <v>0</v>
      </c>
      <c r="P84" s="11"/>
      <c r="R84" s="11">
        <f>[1]Sum!G47/1000</f>
        <v>15.24832</v>
      </c>
    </row>
    <row r="85" spans="2:18" x14ac:dyDescent="0.3">
      <c r="B85">
        <f>[1]Sum!B48</f>
        <v>2017</v>
      </c>
      <c r="C85" s="11">
        <f>[1]Sum!C48/1000</f>
        <v>45.970060000000004</v>
      </c>
      <c r="D85" s="11">
        <f>[1]Sum!D48/1000</f>
        <v>2.9729999999999999</v>
      </c>
      <c r="E85" s="11">
        <f>[1]Sum!E48/1000</f>
        <v>3.5013099999999997</v>
      </c>
      <c r="F85" s="11">
        <f>[1]Sum!F48/1000</f>
        <v>1.8406199999999999</v>
      </c>
      <c r="G85" s="11">
        <f>[1]RawDRr!J358/1000</f>
        <v>0</v>
      </c>
      <c r="H85" s="11">
        <f t="shared" si="6"/>
        <v>16.455379999999998</v>
      </c>
      <c r="I85" s="11">
        <f>[1]Sum!H48/1000</f>
        <v>0.72248000000000001</v>
      </c>
      <c r="J85" s="11">
        <f>[1]Sum!I48/1000</f>
        <v>1.60537</v>
      </c>
      <c r="K85" s="11">
        <f>[1]Sum!J48/1000</f>
        <v>0.2</v>
      </c>
      <c r="L85" s="11">
        <f>[1]Sum!K48/1000</f>
        <v>1.889</v>
      </c>
      <c r="M85" s="11">
        <f>[1]Sum!Q48/1000</f>
        <v>0.95255999999999996</v>
      </c>
      <c r="N85" s="11">
        <f>[1]Sum!S48/1000</f>
        <v>0.42912</v>
      </c>
      <c r="O85" s="11">
        <f>[1]Sum!T48/1000</f>
        <v>0</v>
      </c>
      <c r="P85" s="11"/>
      <c r="R85" s="11">
        <f>[1]Sum!G48/1000</f>
        <v>16.455379999999998</v>
      </c>
    </row>
    <row r="86" spans="2:18" x14ac:dyDescent="0.3">
      <c r="B86">
        <f>[1]Sum!B49</f>
        <v>2018</v>
      </c>
      <c r="C86" s="11">
        <f>[1]Sum!C49/1000</f>
        <v>46.951950000000004</v>
      </c>
      <c r="D86" s="11">
        <f>[1]Sum!D49/1000</f>
        <v>2.9729999999999999</v>
      </c>
      <c r="E86" s="11">
        <f>[1]Sum!E49/1000</f>
        <v>3.5013099999999997</v>
      </c>
      <c r="F86" s="11">
        <f>[1]Sum!F49/1000</f>
        <v>1.8406199999999999</v>
      </c>
      <c r="G86" s="11">
        <f>[1]RawDRr!J359/1000</f>
        <v>0.9</v>
      </c>
      <c r="H86" s="11">
        <f t="shared" si="6"/>
        <v>17.738780000000002</v>
      </c>
      <c r="I86" s="11">
        <f>[1]Sum!H49/1000</f>
        <v>0.72678999999999994</v>
      </c>
      <c r="J86" s="11">
        <f>[1]Sum!I49/1000</f>
        <v>1.60537</v>
      </c>
      <c r="K86" s="11">
        <f>[1]Sum!J49/1000</f>
        <v>0.2</v>
      </c>
      <c r="L86" s="11">
        <f>[1]Sum!K49/1000</f>
        <v>1.889</v>
      </c>
      <c r="M86" s="11">
        <f>[1]Sum!Q49/1000</f>
        <v>0.95255999999999996</v>
      </c>
      <c r="N86" s="11">
        <f>[1]Sum!S49/1000</f>
        <v>0.7065499999999999</v>
      </c>
      <c r="O86" s="11">
        <f>[1]Sum!T49/1000</f>
        <v>0</v>
      </c>
      <c r="P86" s="11"/>
      <c r="R86" s="11">
        <f>[1]Sum!G49/1000</f>
        <v>18.638780000000001</v>
      </c>
    </row>
    <row r="87" spans="2:18" x14ac:dyDescent="0.3">
      <c r="B87">
        <f>[1]Sum!B50</f>
        <v>2019</v>
      </c>
      <c r="C87" s="11">
        <f>[1]Sum!C50/1000</f>
        <v>48.726780000000005</v>
      </c>
      <c r="D87" s="11">
        <f>[1]Sum!D50/1000</f>
        <v>2.9729999999999999</v>
      </c>
      <c r="E87" s="11">
        <f>[1]Sum!E50/1000</f>
        <v>3.5013099999999997</v>
      </c>
      <c r="F87" s="11">
        <f>[1]Sum!F50/1000</f>
        <v>1.8406199999999999</v>
      </c>
      <c r="G87" s="11">
        <f>[1]RawDRr!J360/1000</f>
        <v>1.8</v>
      </c>
      <c r="H87" s="11">
        <f t="shared" si="6"/>
        <v>18.040040000000001</v>
      </c>
      <c r="I87" s="11">
        <f>[1]Sum!H50/1000</f>
        <v>0.78211999999999993</v>
      </c>
      <c r="J87" s="11">
        <f>[1]Sum!I50/1000</f>
        <v>1.60537</v>
      </c>
      <c r="K87" s="11">
        <f>[1]Sum!J50/1000</f>
        <v>0.2</v>
      </c>
      <c r="L87" s="11">
        <f>[1]Sum!K50/1000</f>
        <v>1.889</v>
      </c>
      <c r="M87" s="11">
        <f>[1]Sum!Q50/1000</f>
        <v>0.93855</v>
      </c>
      <c r="N87" s="11">
        <f>[1]Sum!S50/1000</f>
        <v>0.8505600000000002</v>
      </c>
      <c r="O87" s="11">
        <f>[1]Sum!T50/1000</f>
        <v>0</v>
      </c>
      <c r="P87" s="11"/>
      <c r="R87" s="11">
        <f>[1]Sum!G50/1000</f>
        <v>19.840040000000002</v>
      </c>
    </row>
    <row r="88" spans="2:18" x14ac:dyDescent="0.3">
      <c r="B88">
        <f>[1]Sum!B51</f>
        <v>2020</v>
      </c>
      <c r="C88" s="11">
        <f>[1]Sum!C51/1000</f>
        <v>49.68383</v>
      </c>
      <c r="D88" s="11">
        <f>[1]Sum!D51/1000</f>
        <v>2.9729999999999999</v>
      </c>
      <c r="E88" s="11">
        <f>[1]Sum!E51/1000</f>
        <v>3.5013099999999997</v>
      </c>
      <c r="F88" s="11">
        <f>[1]Sum!F51/1000</f>
        <v>1.8406199999999999</v>
      </c>
      <c r="G88" s="11">
        <f>[1]RawDRr!J361/1000</f>
        <v>2.7</v>
      </c>
      <c r="H88" s="11">
        <f t="shared" si="6"/>
        <v>19.03546</v>
      </c>
      <c r="I88" s="11">
        <f>[1]Sum!H51/1000</f>
        <v>0.78415999999999997</v>
      </c>
      <c r="J88" s="11">
        <f>[1]Sum!I51/1000</f>
        <v>1.60537</v>
      </c>
      <c r="K88" s="11">
        <f>[1]Sum!J51/1000</f>
        <v>0.2</v>
      </c>
      <c r="L88" s="11">
        <f>[1]Sum!K51/1000</f>
        <v>1.889</v>
      </c>
      <c r="M88" s="11">
        <f>[1]Sum!Q51/1000</f>
        <v>0.76500000000000001</v>
      </c>
      <c r="N88" s="11">
        <f>[1]Sum!S51/1000</f>
        <v>0.97422000000000009</v>
      </c>
      <c r="O88" s="11">
        <f>[1]Sum!T51/1000</f>
        <v>1.3789999999999998E-2</v>
      </c>
      <c r="P88" s="11"/>
      <c r="R88" s="11">
        <f>[1]Sum!G51/1000</f>
        <v>21.73546</v>
      </c>
    </row>
    <row r="89" spans="2:18" x14ac:dyDescent="0.3">
      <c r="B89">
        <f>[1]Sum!B52</f>
        <v>2021</v>
      </c>
      <c r="C89" s="11">
        <f>[1]Sum!C52/1000</f>
        <v>49.68383</v>
      </c>
      <c r="D89" s="11">
        <f>[1]Sum!D52/1000</f>
        <v>2.9729999999999999</v>
      </c>
      <c r="E89" s="11">
        <f>[1]Sum!E52/1000</f>
        <v>3.5013099999999997</v>
      </c>
      <c r="F89" s="11">
        <f>[1]Sum!F52/1000</f>
        <v>1.8406199999999999</v>
      </c>
      <c r="G89" s="11">
        <f>[1]RawDRr!J362/1000</f>
        <v>3.6</v>
      </c>
      <c r="H89" s="11">
        <f t="shared" si="6"/>
        <v>19.737599999999997</v>
      </c>
      <c r="I89" s="11">
        <f>[1]Sum!H52/1000</f>
        <v>1.07151</v>
      </c>
      <c r="J89" s="11">
        <f>[1]Sum!I52/1000</f>
        <v>1.60537</v>
      </c>
      <c r="K89" s="11">
        <f>[1]Sum!J52/1000</f>
        <v>0.2</v>
      </c>
      <c r="L89" s="11">
        <f>[1]Sum!K52/1000</f>
        <v>3.3889999999999998</v>
      </c>
      <c r="M89" s="11">
        <f>[1]Sum!Q52/1000</f>
        <v>0.59025000000000005</v>
      </c>
      <c r="N89" s="11">
        <f>[1]Sum!S52/1000</f>
        <v>1.0334400000000001</v>
      </c>
      <c r="O89" s="11">
        <f>[1]Sum!T52/1000</f>
        <v>0.70228999999999997</v>
      </c>
      <c r="P89" s="11"/>
      <c r="R89" s="11">
        <f>[1]Sum!G52/1000</f>
        <v>23.337599999999998</v>
      </c>
    </row>
    <row r="90" spans="2:18" x14ac:dyDescent="0.3">
      <c r="B90">
        <f>[1]Sum!B53</f>
        <v>2022</v>
      </c>
      <c r="C90" s="11">
        <f>[1]Sum!C53/1000</f>
        <v>49.701910000000005</v>
      </c>
      <c r="D90" s="11">
        <f>[1]Sum!D53/1000</f>
        <v>2.9729999999999999</v>
      </c>
      <c r="E90" s="11">
        <f>[1]Sum!E53/1000</f>
        <v>3.5013099999999997</v>
      </c>
      <c r="F90" s="11">
        <f>[1]Sum!F53/1000</f>
        <v>1.8406199999999999</v>
      </c>
      <c r="G90" s="11">
        <f>[1]RawDRr!J363/1000</f>
        <v>4.5</v>
      </c>
      <c r="H90" s="11">
        <f t="shared" si="6"/>
        <v>20.688599999999997</v>
      </c>
      <c r="I90" s="11">
        <f>[1]Sum!H53/1000</f>
        <v>1.3262</v>
      </c>
      <c r="J90" s="11">
        <f>[1]Sum!I53/1000</f>
        <v>1.60537</v>
      </c>
      <c r="K90" s="11">
        <f>[1]Sum!J53/1000</f>
        <v>0.2</v>
      </c>
      <c r="L90" s="11">
        <f>[1]Sum!K53/1000</f>
        <v>5.0468400000000004</v>
      </c>
      <c r="M90" s="11">
        <f>[1]Sum!Q53/1000</f>
        <v>0.56659999999999999</v>
      </c>
      <c r="N90" s="11">
        <f>[1]Sum!S53/1000</f>
        <v>1.12442</v>
      </c>
      <c r="O90" s="11">
        <f>[1]Sum!T53/1000</f>
        <v>1.20896</v>
      </c>
      <c r="P90" s="11"/>
      <c r="R90" s="11">
        <f>[1]Sum!G53/1000</f>
        <v>25.188599999999997</v>
      </c>
    </row>
    <row r="91" spans="2:18" x14ac:dyDescent="0.3">
      <c r="B91">
        <f>[1]Sum!B54</f>
        <v>2023</v>
      </c>
      <c r="C91" s="11">
        <f>[1]Sum!C54/1000</f>
        <v>49.701910000000005</v>
      </c>
      <c r="D91" s="11">
        <f>[1]Sum!D54/1000</f>
        <v>2.9729999999999999</v>
      </c>
      <c r="E91" s="11">
        <f>[1]Sum!E54/1000</f>
        <v>4.5013099999999993</v>
      </c>
      <c r="F91" s="11">
        <f>[1]Sum!F54/1000</f>
        <v>1.8406199999999999</v>
      </c>
      <c r="G91" s="11">
        <f>[1]RawDRr!J364/1000</f>
        <v>5.4</v>
      </c>
      <c r="H91" s="11">
        <f t="shared" si="6"/>
        <v>21.360099999999996</v>
      </c>
      <c r="I91" s="11">
        <f>[1]Sum!H54/1000</f>
        <v>1.67432</v>
      </c>
      <c r="J91" s="11">
        <f>[1]Sum!I54/1000</f>
        <v>5.62995</v>
      </c>
      <c r="K91" s="11">
        <f>[1]Sum!J54/1000</f>
        <v>0.2</v>
      </c>
      <c r="L91" s="11">
        <f>[1]Sum!K54/1000</f>
        <v>8.3579599999999985</v>
      </c>
      <c r="M91" s="11">
        <f>[1]Sum!Q54/1000</f>
        <v>0.56659999999999999</v>
      </c>
      <c r="N91" s="11">
        <f>[1]Sum!S54/1000</f>
        <v>1.18621</v>
      </c>
      <c r="O91" s="11">
        <f>[1]Sum!T54/1000</f>
        <v>1.3325400000000001</v>
      </c>
      <c r="P91" s="11"/>
      <c r="R91" s="11">
        <f>[1]Sum!G54/1000</f>
        <v>26.760099999999998</v>
      </c>
    </row>
    <row r="92" spans="2:18" x14ac:dyDescent="0.3">
      <c r="B92">
        <f>[1]Sum!B55</f>
        <v>2024</v>
      </c>
      <c r="C92" s="11">
        <f>[1]Sum!C55/1000</f>
        <v>49.701910000000005</v>
      </c>
      <c r="D92" s="11">
        <f>[1]Sum!D55/1000</f>
        <v>2.9729999999999999</v>
      </c>
      <c r="E92" s="11">
        <f>[1]Sum!E55/1000</f>
        <v>5.5013099999999993</v>
      </c>
      <c r="F92" s="11">
        <f>[1]Sum!F55/1000</f>
        <v>1.8406199999999999</v>
      </c>
      <c r="G92" s="11">
        <f>[1]RawDRr!J365/1000</f>
        <v>6.3</v>
      </c>
      <c r="H92" s="11">
        <f t="shared" si="6"/>
        <v>21.631599999999999</v>
      </c>
      <c r="I92" s="11">
        <f>[1]Sum!H55/1000</f>
        <v>1.67432</v>
      </c>
      <c r="J92" s="11">
        <f>[1]Sum!I55/1000</f>
        <v>9.6667699999999996</v>
      </c>
      <c r="K92" s="11">
        <f>[1]Sum!J55/1000</f>
        <v>0.2</v>
      </c>
      <c r="L92" s="11">
        <f>[1]Sum!K55/1000</f>
        <v>10.833870000000001</v>
      </c>
      <c r="M92" s="11">
        <f>[1]Sum!Q55/1000</f>
        <v>0.56659999999999999</v>
      </c>
      <c r="N92" s="11">
        <f>[1]Sum!S55/1000</f>
        <v>1.2416100000000001</v>
      </c>
      <c r="O92" s="11">
        <f>[1]Sum!T55/1000</f>
        <v>1.4387300000000001</v>
      </c>
      <c r="P92" s="11"/>
      <c r="R92" s="11">
        <f>[1]Sum!G55/1000</f>
        <v>27.9316</v>
      </c>
    </row>
    <row r="93" spans="2:18" x14ac:dyDescent="0.3">
      <c r="B93">
        <f>[1]Sum!B56</f>
        <v>2025</v>
      </c>
      <c r="C93" s="11">
        <f>[1]Sum!C56/1000</f>
        <v>47.801910000000007</v>
      </c>
      <c r="D93" s="11">
        <f>[1]Sum!D56/1000</f>
        <v>2.782</v>
      </c>
      <c r="E93" s="11">
        <f>[1]Sum!E56/1000</f>
        <v>5.8323099999999997</v>
      </c>
      <c r="F93" s="11">
        <f>[1]Sum!F56/1000</f>
        <v>2.3425699999999998</v>
      </c>
      <c r="G93" s="11">
        <f>[1]RawDRr!J366/1000</f>
        <v>7.2</v>
      </c>
      <c r="H93" s="11">
        <f t="shared" si="6"/>
        <v>21.631599999999999</v>
      </c>
      <c r="I93" s="11">
        <f>[1]Sum!H56/1000</f>
        <v>1.67432</v>
      </c>
      <c r="J93" s="11">
        <f>[1]Sum!I56/1000</f>
        <v>14.02303</v>
      </c>
      <c r="K93" s="11">
        <f>[1]Sum!J56/1000</f>
        <v>0.2</v>
      </c>
      <c r="L93" s="11">
        <f>[1]Sum!K56/1000</f>
        <v>12.49413</v>
      </c>
      <c r="M93" s="11">
        <f>[1]Sum!Q56/1000</f>
        <v>0.56613999999999998</v>
      </c>
      <c r="N93" s="11">
        <f>[1]Sum!S56/1000</f>
        <v>1.2724900000000003</v>
      </c>
      <c r="O93" s="11">
        <f>[1]Sum!T56/1000</f>
        <v>4.3283800000000001</v>
      </c>
      <c r="P93" s="11"/>
      <c r="R93" s="11">
        <f>[1]Sum!G56/1000</f>
        <v>28.831599999999998</v>
      </c>
    </row>
    <row r="94" spans="2:18" x14ac:dyDescent="0.3">
      <c r="B94">
        <f>[1]Sum!B57</f>
        <v>2026</v>
      </c>
      <c r="C94" s="11">
        <f>[1]Sum!C57/1000</f>
        <v>47.801910000000007</v>
      </c>
      <c r="D94" s="11">
        <f>[1]Sum!D57/1000</f>
        <v>2.44</v>
      </c>
      <c r="E94" s="11">
        <f>[1]Sum!E57/1000</f>
        <v>6.8323099999999997</v>
      </c>
      <c r="F94" s="11">
        <f>[1]Sum!F57/1000</f>
        <v>2.3425699999999998</v>
      </c>
      <c r="G94" s="11">
        <f>[1]RawDRr!J367/1000</f>
        <v>8.1</v>
      </c>
      <c r="H94" s="11">
        <f t="shared" si="6"/>
        <v>21.662269999999999</v>
      </c>
      <c r="I94" s="11">
        <f>[1]Sum!H57/1000</f>
        <v>1.9041000000000001</v>
      </c>
      <c r="J94" s="11">
        <f>[1]Sum!I57/1000</f>
        <v>15.73283</v>
      </c>
      <c r="K94" s="11">
        <f>[1]Sum!J57/1000</f>
        <v>0.2</v>
      </c>
      <c r="L94" s="11">
        <f>[1]Sum!K57/1000</f>
        <v>14.384510000000001</v>
      </c>
      <c r="M94" s="11">
        <f>[1]Sum!Q57/1000</f>
        <v>0.56520999999999999</v>
      </c>
      <c r="N94" s="11">
        <f>[1]Sum!S57/1000</f>
        <v>1.34162</v>
      </c>
      <c r="O94" s="11">
        <f>[1]Sum!T57/1000</f>
        <v>7.077630000000001</v>
      </c>
      <c r="P94" s="11"/>
      <c r="R94" s="11">
        <f>[1]Sum!G57/1000</f>
        <v>29.762269999999997</v>
      </c>
    </row>
    <row r="95" spans="2:18" x14ac:dyDescent="0.3">
      <c r="B95">
        <f>[1]Sum!B58</f>
        <v>2027</v>
      </c>
      <c r="C95" s="11">
        <f>[1]Sum!C58/1000</f>
        <v>47.801910000000007</v>
      </c>
      <c r="D95" s="11">
        <f>[1]Sum!D58/1000</f>
        <v>2.44</v>
      </c>
      <c r="E95" s="11">
        <f>[1]Sum!E58/1000</f>
        <v>7.20282</v>
      </c>
      <c r="F95" s="11">
        <f>[1]Sum!F58/1000</f>
        <v>2.3425699999999998</v>
      </c>
      <c r="G95" s="11">
        <f>[1]RawDRr!J368/1000</f>
        <v>9</v>
      </c>
      <c r="H95" s="11">
        <f t="shared" si="6"/>
        <v>21.762269999999997</v>
      </c>
      <c r="I95" s="11">
        <f>[1]Sum!H58/1000</f>
        <v>1.9218299999999999</v>
      </c>
      <c r="J95" s="11">
        <f>[1]Sum!I58/1000</f>
        <v>16.620930000000001</v>
      </c>
      <c r="K95" s="11">
        <f>[1]Sum!J58/1000</f>
        <v>0.2</v>
      </c>
      <c r="L95" s="11">
        <f>[1]Sum!K58/1000</f>
        <v>16.0227</v>
      </c>
      <c r="M95" s="11">
        <f>[1]Sum!Q58/1000</f>
        <v>0.56520999999999999</v>
      </c>
      <c r="N95" s="11">
        <f>[1]Sum!S58/1000</f>
        <v>1.4227599999999998</v>
      </c>
      <c r="O95" s="11">
        <f>[1]Sum!T58/1000</f>
        <v>10.190439999999999</v>
      </c>
      <c r="P95" s="11"/>
      <c r="R95" s="11">
        <f>[1]Sum!G58/1000</f>
        <v>30.762269999999997</v>
      </c>
    </row>
    <row r="96" spans="2:18" x14ac:dyDescent="0.3">
      <c r="B96">
        <f>[1]Sum!B59</f>
        <v>2028</v>
      </c>
      <c r="C96" s="11">
        <f>[1]Sum!C59/1000</f>
        <v>47.801910000000007</v>
      </c>
      <c r="D96" s="11">
        <f>[1]Sum!D59/1000</f>
        <v>2.44</v>
      </c>
      <c r="E96" s="11">
        <f>[1]Sum!E59/1000</f>
        <v>7.3445599999999995</v>
      </c>
      <c r="F96" s="11">
        <f>[1]Sum!F59/1000</f>
        <v>2.3425699999999998</v>
      </c>
      <c r="G96" s="11">
        <f>[1]RawDRr!J369/1000</f>
        <v>9.9</v>
      </c>
      <c r="H96" s="11">
        <f t="shared" si="6"/>
        <v>22.012269999999994</v>
      </c>
      <c r="I96" s="11">
        <f>[1]Sum!H59/1000</f>
        <v>2.0627799999999996</v>
      </c>
      <c r="J96" s="11">
        <f>[1]Sum!I59/1000</f>
        <v>16.620930000000001</v>
      </c>
      <c r="K96" s="11">
        <f>[1]Sum!J59/1000</f>
        <v>0.2</v>
      </c>
      <c r="L96" s="11">
        <f>[1]Sum!K59/1000</f>
        <v>16.59159</v>
      </c>
      <c r="M96" s="11">
        <f>[1]Sum!Q59/1000</f>
        <v>0.56520999999999999</v>
      </c>
      <c r="N96" s="11">
        <f>[1]Sum!S59/1000</f>
        <v>1.5204399999999998</v>
      </c>
      <c r="O96" s="11">
        <f>[1]Sum!T59/1000</f>
        <v>14.17295</v>
      </c>
      <c r="P96" s="11"/>
      <c r="R96" s="11">
        <f>[1]Sum!G59/1000</f>
        <v>31.912269999999996</v>
      </c>
    </row>
    <row r="97" spans="1:22" x14ac:dyDescent="0.3">
      <c r="B97">
        <f>[1]Sum!B60</f>
        <v>2029</v>
      </c>
      <c r="C97" s="11">
        <f>[1]Sum!C60/1000</f>
        <v>47.801910000000007</v>
      </c>
      <c r="D97" s="11">
        <f>[1]Sum!D60/1000</f>
        <v>2.44</v>
      </c>
      <c r="E97" s="11">
        <f>[1]Sum!E60/1000</f>
        <v>8.3445599999999995</v>
      </c>
      <c r="F97" s="11">
        <f>[1]Sum!F60/1000</f>
        <v>2.3425699999999998</v>
      </c>
      <c r="G97" s="11">
        <f>[1]RawDRr!J370/1000</f>
        <v>10.8</v>
      </c>
      <c r="H97" s="11">
        <f t="shared" si="6"/>
        <v>22.187819999999999</v>
      </c>
      <c r="I97" s="11">
        <f>[1]Sum!H60/1000</f>
        <v>2.2264400000000002</v>
      </c>
      <c r="J97" s="11">
        <f>[1]Sum!I60/1000</f>
        <v>16.620930000000001</v>
      </c>
      <c r="K97" s="11">
        <f>[1]Sum!J60/1000</f>
        <v>0.2</v>
      </c>
      <c r="L97" s="11">
        <f>[1]Sum!K60/1000</f>
        <v>17.695559999999997</v>
      </c>
      <c r="M97" s="11">
        <f>[1]Sum!Q60/1000</f>
        <v>0.20078999999999997</v>
      </c>
      <c r="N97" s="11">
        <f>[1]Sum!S60/1000</f>
        <v>1.5946100000000001</v>
      </c>
      <c r="O97" s="11">
        <f>[1]Sum!T60/1000</f>
        <v>18.869420000000002</v>
      </c>
      <c r="P97" s="11"/>
      <c r="R97" s="11">
        <f>[1]Sum!G60/1000</f>
        <v>32.987819999999999</v>
      </c>
    </row>
    <row r="98" spans="1:22" x14ac:dyDescent="0.3">
      <c r="B98">
        <f>[1]Sum!B61</f>
        <v>2030</v>
      </c>
      <c r="C98" s="11">
        <f>[1]Sum!C61/1000</f>
        <v>45.521869999999993</v>
      </c>
      <c r="D98" s="11">
        <f>[1]Sum!D61/1000</f>
        <v>2.44</v>
      </c>
      <c r="E98" s="11">
        <f>[1]Sum!E61/1000</f>
        <v>9.3562199999999986</v>
      </c>
      <c r="F98" s="11">
        <f>[1]Sum!F61/1000</f>
        <v>2.3425699999999998</v>
      </c>
      <c r="G98" s="11">
        <f>[1]RawDRr!J371/1000</f>
        <v>11.7</v>
      </c>
      <c r="H98" s="11">
        <f t="shared" si="6"/>
        <v>22.496759999999998</v>
      </c>
      <c r="I98" s="11">
        <f>[1]Sum!H61/1000</f>
        <v>2.3263099999999994</v>
      </c>
      <c r="J98" s="11">
        <f>[1]Sum!I61/1000</f>
        <v>16.620930000000001</v>
      </c>
      <c r="K98" s="11">
        <f>[1]Sum!J61/1000</f>
        <v>0.2</v>
      </c>
      <c r="L98" s="11">
        <f>[1]Sum!K61/1000</f>
        <v>19.21773</v>
      </c>
      <c r="M98" s="11">
        <f>[1]Sum!Q61/1000</f>
        <v>0.11797999999999999</v>
      </c>
      <c r="N98" s="11">
        <f>[1]Sum!S61/1000</f>
        <v>1.6635800000000001</v>
      </c>
      <c r="O98" s="11">
        <f>[1]Sum!T61/1000</f>
        <v>23.061330000000002</v>
      </c>
      <c r="P98" s="11"/>
      <c r="R98" s="11">
        <f>[1]Sum!G61/1000</f>
        <v>34.196759999999998</v>
      </c>
      <c r="U98" s="9">
        <f>SUM(C98:N98)</f>
        <v>134.00394999999997</v>
      </c>
      <c r="V98" s="20">
        <f>U98/U76-1</f>
        <v>7.599064301152203E-2</v>
      </c>
    </row>
    <row r="100" spans="1:22" ht="18" thickBot="1" x14ac:dyDescent="0.4">
      <c r="C100" s="4" t="s">
        <v>7</v>
      </c>
      <c r="D100" s="4"/>
      <c r="E100" s="4"/>
    </row>
    <row r="101" spans="1:22" ht="15" thickTop="1" x14ac:dyDescent="0.3">
      <c r="C101" t="str">
        <f>C9</f>
        <v>Coal</v>
      </c>
      <c r="D101" t="str">
        <f t="shared" ref="D101:T101" si="7">D9</f>
        <v>Oil</v>
      </c>
      <c r="E101" t="str">
        <f t="shared" si="7"/>
        <v>Gas</v>
      </c>
      <c r="F101" t="str">
        <f t="shared" si="7"/>
        <v>Nuclear</v>
      </c>
      <c r="G101" t="str">
        <f t="shared" si="7"/>
        <v>Hydro</v>
      </c>
      <c r="H101" t="str">
        <f t="shared" si="7"/>
        <v>Biomass</v>
      </c>
      <c r="I101" t="str">
        <f t="shared" si="7"/>
        <v>Solar PV</v>
      </c>
      <c r="J101" t="str">
        <f t="shared" si="7"/>
        <v>Solar Thermal</v>
      </c>
      <c r="K101" t="str">
        <f t="shared" si="7"/>
        <v>Wind</v>
      </c>
      <c r="L101" t="str">
        <f t="shared" si="7"/>
        <v>Total Cent.</v>
      </c>
      <c r="M101" t="str">
        <f t="shared" si="7"/>
        <v>Imports</v>
      </c>
      <c r="N101" t="str">
        <f t="shared" si="7"/>
        <v>Exports</v>
      </c>
      <c r="O101" t="str">
        <f t="shared" si="7"/>
        <v>Net Imports</v>
      </c>
      <c r="P101" t="str">
        <f t="shared" si="7"/>
        <v>dom. System dmd</v>
      </c>
      <c r="Q101" t="str">
        <f t="shared" si="7"/>
        <v>Dist. Oil</v>
      </c>
      <c r="R101" t="str">
        <f t="shared" si="7"/>
        <v>Dist. Biomass</v>
      </c>
      <c r="S101" t="str">
        <f t="shared" si="7"/>
        <v>Mini Hydro</v>
      </c>
      <c r="T101" t="str">
        <f t="shared" si="7"/>
        <v>Dist.Solar PV</v>
      </c>
    </row>
    <row r="102" spans="1:22" x14ac:dyDescent="0.3">
      <c r="A102" t="s">
        <v>11</v>
      </c>
      <c r="B102">
        <f>[2]Sum!B69</f>
        <v>2010</v>
      </c>
      <c r="C102" s="6">
        <f>[2]Sum!C69/1000</f>
        <v>0.38</v>
      </c>
      <c r="D102" s="6">
        <f>[2]Sum!D69/1000</f>
        <v>0.28799999999999998</v>
      </c>
      <c r="E102" s="6">
        <f>[2]Sum!E69/1000</f>
        <v>0.27700000000000002</v>
      </c>
      <c r="F102" s="6">
        <f>[2]Sum!F69/1000</f>
        <v>0</v>
      </c>
      <c r="G102" s="6">
        <f>[2]Sum!G69/1000</f>
        <v>0.432</v>
      </c>
      <c r="H102" s="6">
        <f>[2]Sum!H69/1000</f>
        <v>0.36241999999999996</v>
      </c>
      <c r="I102" s="6">
        <f>[2]Sum!I69/1000</f>
        <v>0</v>
      </c>
      <c r="J102" s="6">
        <f>[2]Sum!J69/1000</f>
        <v>0</v>
      </c>
      <c r="K102" s="6">
        <f>[2]Sum!K69/1000</f>
        <v>0</v>
      </c>
      <c r="L102" s="6">
        <f>[2]Sum!L69/1000</f>
        <v>1.73942</v>
      </c>
      <c r="M102" s="6">
        <f>[2]Sum!M69/1000</f>
        <v>0</v>
      </c>
      <c r="N102" s="6">
        <f>[2]Sum!N69/1000</f>
        <v>0</v>
      </c>
      <c r="O102" s="6">
        <f>[2]Sum!O69/1000</f>
        <v>0</v>
      </c>
      <c r="P102" s="6">
        <f>[2]Sum!P69/1000</f>
        <v>2.0099999999999998</v>
      </c>
      <c r="Q102" s="6">
        <f>[2]Sum!Q69/1000</f>
        <v>0</v>
      </c>
      <c r="R102" s="6">
        <f>[2]Sum!R69/1000</f>
        <v>0</v>
      </c>
      <c r="S102" s="6">
        <f>[2]Sum!S69/1000</f>
        <v>0</v>
      </c>
      <c r="T102" s="6">
        <f>[2]Sum!T69/1000</f>
        <v>0</v>
      </c>
    </row>
    <row r="103" spans="1:22" x14ac:dyDescent="0.3">
      <c r="B103">
        <f>[2]Sum!B70</f>
        <v>2011</v>
      </c>
      <c r="C103" s="6">
        <f>[2]Sum!C70/1000</f>
        <v>0.67900000000000005</v>
      </c>
      <c r="D103" s="6">
        <f>[2]Sum!D70/1000</f>
        <v>0</v>
      </c>
      <c r="E103" s="6">
        <f>[2]Sum!E70/1000</f>
        <v>1.7999999999999999E-2</v>
      </c>
      <c r="F103" s="6">
        <f>[2]Sum!F70/1000</f>
        <v>0</v>
      </c>
      <c r="G103" s="6">
        <f>[2]Sum!G70/1000</f>
        <v>0.55100000000000005</v>
      </c>
      <c r="H103" s="6">
        <f>[2]Sum!H70/1000</f>
        <v>0.25900000000000001</v>
      </c>
      <c r="I103" s="6">
        <f>[2]Sum!I70/1000</f>
        <v>0</v>
      </c>
      <c r="J103" s="6">
        <f>[2]Sum!J70/1000</f>
        <v>0</v>
      </c>
      <c r="K103" s="6">
        <f>[2]Sum!K70/1000</f>
        <v>0</v>
      </c>
      <c r="L103" s="6">
        <f>[2]Sum!L70/1000</f>
        <v>1.5069999999999999</v>
      </c>
      <c r="M103" s="6">
        <f>[2]Sum!M70/1000</f>
        <v>0</v>
      </c>
      <c r="N103" s="6">
        <f>[2]Sum!N70/1000</f>
        <v>0</v>
      </c>
      <c r="O103" s="6">
        <f>[2]Sum!O70/1000</f>
        <v>0</v>
      </c>
      <c r="P103" s="6">
        <f>[2]Sum!P70/1000</f>
        <v>2.0110000000000001</v>
      </c>
      <c r="Q103" s="6">
        <f>[2]Sum!Q70/1000</f>
        <v>0.25531000000000004</v>
      </c>
      <c r="R103" s="6">
        <f>[2]Sum!R70/1000</f>
        <v>0</v>
      </c>
      <c r="S103" s="6">
        <f>[2]Sum!S70/1000</f>
        <v>0</v>
      </c>
      <c r="T103" s="6">
        <f>[2]Sum!T70/1000</f>
        <v>0</v>
      </c>
    </row>
    <row r="104" spans="1:22" x14ac:dyDescent="0.3">
      <c r="B104">
        <f>[2]Sum!B71</f>
        <v>2012</v>
      </c>
      <c r="C104" s="6">
        <f>[2]Sum!C71/1000</f>
        <v>0.90300000000000002</v>
      </c>
      <c r="D104" s="6">
        <f>[2]Sum!D71/1000</f>
        <v>0.06</v>
      </c>
      <c r="E104" s="6">
        <f>[2]Sum!E71/1000</f>
        <v>0.127</v>
      </c>
      <c r="F104" s="6">
        <f>[2]Sum!F71/1000</f>
        <v>0</v>
      </c>
      <c r="G104" s="6">
        <f>[2]Sum!G71/1000</f>
        <v>0.41899999999999998</v>
      </c>
      <c r="H104" s="6">
        <f>[2]Sum!H71/1000</f>
        <v>8.4199999999999928E-2</v>
      </c>
      <c r="I104" s="6">
        <f>[2]Sum!I71/1000</f>
        <v>0</v>
      </c>
      <c r="J104" s="6">
        <f>[2]Sum!J71/1000</f>
        <v>0</v>
      </c>
      <c r="K104" s="6">
        <f>[2]Sum!K71/1000</f>
        <v>0</v>
      </c>
      <c r="L104" s="6">
        <f>[2]Sum!L71/1000</f>
        <v>1.5931999999999997</v>
      </c>
      <c r="M104" s="6">
        <f>[2]Sum!M71/1000</f>
        <v>0</v>
      </c>
      <c r="N104" s="6">
        <f>[2]Sum!N71/1000</f>
        <v>0</v>
      </c>
      <c r="O104" s="6">
        <f>[2]Sum!O71/1000</f>
        <v>0</v>
      </c>
      <c r="P104" s="6">
        <f>[2]Sum!P71/1000</f>
        <v>2.012</v>
      </c>
      <c r="Q104" s="6">
        <f>[2]Sum!Q71/1000</f>
        <v>0.16063</v>
      </c>
      <c r="R104" s="6">
        <f>[2]Sum!R71/1000</f>
        <v>0</v>
      </c>
      <c r="S104" s="6">
        <f>[2]Sum!S71/1000</f>
        <v>3.6670000000000001E-2</v>
      </c>
      <c r="T104" s="6">
        <f>[2]Sum!T71/1000</f>
        <v>0</v>
      </c>
    </row>
    <row r="105" spans="1:22" x14ac:dyDescent="0.3">
      <c r="B105">
        <f>[2]Sum!B72</f>
        <v>2013</v>
      </c>
      <c r="C105" s="6">
        <f>[2]Sum!C72/1000</f>
        <v>0.92300000000000004</v>
      </c>
      <c r="D105" s="6">
        <f>[2]Sum!D72/1000</f>
        <v>0</v>
      </c>
      <c r="E105" s="6">
        <f>[2]Sum!E72/1000</f>
        <v>0.02</v>
      </c>
      <c r="F105" s="6">
        <f>[2]Sum!F72/1000</f>
        <v>0</v>
      </c>
      <c r="G105" s="6">
        <f>[2]Sum!G72/1000</f>
        <v>0.36</v>
      </c>
      <c r="H105" s="6">
        <f>[2]Sum!H72/1000</f>
        <v>9.5600000000000598E-3</v>
      </c>
      <c r="I105" s="6">
        <f>[2]Sum!I72/1000</f>
        <v>0.43198999999999999</v>
      </c>
      <c r="J105" s="6">
        <f>[2]Sum!J72/1000</f>
        <v>0</v>
      </c>
      <c r="K105" s="6">
        <f>[2]Sum!K72/1000</f>
        <v>0.63400000000000001</v>
      </c>
      <c r="L105" s="6">
        <f>[2]Sum!L72/1000</f>
        <v>2.3785500000000002</v>
      </c>
      <c r="M105" s="6">
        <f>[2]Sum!M72/1000</f>
        <v>0</v>
      </c>
      <c r="N105" s="6">
        <f>[2]Sum!N72/1000</f>
        <v>0</v>
      </c>
      <c r="O105" s="6">
        <f>[2]Sum!O72/1000</f>
        <v>0</v>
      </c>
      <c r="P105" s="6">
        <f>[2]Sum!P72/1000</f>
        <v>2.0129999999999999</v>
      </c>
      <c r="Q105" s="6">
        <f>[2]Sum!Q72/1000</f>
        <v>0.15776999999999999</v>
      </c>
      <c r="R105" s="6">
        <f>[2]Sum!R72/1000</f>
        <v>0</v>
      </c>
      <c r="S105" s="6">
        <f>[2]Sum!S72/1000</f>
        <v>0</v>
      </c>
      <c r="T105" s="6">
        <f>[2]Sum!T72/1000</f>
        <v>0</v>
      </c>
    </row>
    <row r="106" spans="1:22" x14ac:dyDescent="0.3">
      <c r="B106">
        <f>[2]Sum!B73</f>
        <v>2014</v>
      </c>
      <c r="C106" s="6">
        <f>[2]Sum!C73/1000</f>
        <v>1.0720000000000001</v>
      </c>
      <c r="D106" s="6">
        <f>[2]Sum!D73/1000</f>
        <v>0</v>
      </c>
      <c r="E106" s="6">
        <f>[2]Sum!E73/1000</f>
        <v>2.1174500000000003</v>
      </c>
      <c r="F106" s="6">
        <f>[2]Sum!F73/1000</f>
        <v>3.6890000000000103E-2</v>
      </c>
      <c r="G106" s="6">
        <f>[2]Sum!G73/1000</f>
        <v>1.9282800000000007</v>
      </c>
      <c r="H106" s="6">
        <f>[2]Sum!H73/1000</f>
        <v>0</v>
      </c>
      <c r="I106" s="6">
        <f>[2]Sum!I73/1000</f>
        <v>0.33100000000000002</v>
      </c>
      <c r="J106" s="6">
        <f>[2]Sum!J73/1000</f>
        <v>0.05</v>
      </c>
      <c r="K106" s="6">
        <f>[2]Sum!K73/1000</f>
        <v>0.60199999999999998</v>
      </c>
      <c r="L106" s="6">
        <f>[2]Sum!L73/1000</f>
        <v>6.137620000000001</v>
      </c>
      <c r="M106" s="6">
        <f>[2]Sum!M73/1000</f>
        <v>0</v>
      </c>
      <c r="N106" s="6">
        <f>[2]Sum!N73/1000</f>
        <v>0</v>
      </c>
      <c r="O106" s="6">
        <f>[2]Sum!O73/1000</f>
        <v>0</v>
      </c>
      <c r="P106" s="6">
        <f>[2]Sum!P73/1000</f>
        <v>2.0139999999999998</v>
      </c>
      <c r="Q106" s="6">
        <f>[2]Sum!Q73/1000</f>
        <v>3.6299999999999956E-3</v>
      </c>
      <c r="R106" s="6">
        <f>[2]Sum!R73/1000</f>
        <v>0</v>
      </c>
      <c r="S106" s="6">
        <f>[2]Sum!S73/1000</f>
        <v>0.13844000000000001</v>
      </c>
      <c r="T106" s="6">
        <f>[2]Sum!T73/1000</f>
        <v>0</v>
      </c>
    </row>
    <row r="107" spans="1:22" x14ac:dyDescent="0.3">
      <c r="B107">
        <f>[2]Sum!B74</f>
        <v>2015</v>
      </c>
      <c r="C107" s="6">
        <f>[2]Sum!C74/1000</f>
        <v>2.2690000000000001</v>
      </c>
      <c r="D107" s="6">
        <f>[2]Sum!D74/1000</f>
        <v>0</v>
      </c>
      <c r="E107" s="6">
        <f>[2]Sum!E74/1000</f>
        <v>2.3769999999999982E-2</v>
      </c>
      <c r="F107" s="6">
        <f>[2]Sum!F74/1000</f>
        <v>0</v>
      </c>
      <c r="G107" s="6">
        <f>[2]Sum!G74/1000</f>
        <v>0.2071299999999992</v>
      </c>
      <c r="H107" s="6">
        <f>[2]Sum!H74/1000</f>
        <v>8.5000000000002272E-4</v>
      </c>
      <c r="I107" s="6">
        <f>[2]Sum!I74/1000</f>
        <v>0.41699999999999998</v>
      </c>
      <c r="J107" s="6">
        <f>[2]Sum!J74/1000</f>
        <v>0.1</v>
      </c>
      <c r="K107" s="6">
        <f>[2]Sum!K74/1000</f>
        <v>0.65300000000000002</v>
      </c>
      <c r="L107" s="6">
        <f>[2]Sum!L74/1000</f>
        <v>3.6707499999999991</v>
      </c>
      <c r="M107" s="6">
        <f>[2]Sum!M74/1000</f>
        <v>6.0212999999999992</v>
      </c>
      <c r="N107" s="6">
        <f>[2]Sum!N74/1000</f>
        <v>0</v>
      </c>
      <c r="O107" s="6">
        <f>[2]Sum!O74/1000</f>
        <v>0</v>
      </c>
      <c r="P107" s="6">
        <f>[2]Sum!P74/1000</f>
        <v>2.0150000000000001</v>
      </c>
      <c r="Q107" s="6">
        <f>[2]Sum!Q74/1000</f>
        <v>1.6100000000000135E-3</v>
      </c>
      <c r="R107" s="6">
        <f>[2]Sum!R74/1000</f>
        <v>0</v>
      </c>
      <c r="S107" s="6">
        <f>[2]Sum!S74/1000</f>
        <v>8.5940000000000003E-2</v>
      </c>
      <c r="T107" s="6">
        <f>[2]Sum!T74/1000</f>
        <v>0</v>
      </c>
    </row>
    <row r="108" spans="1:22" x14ac:dyDescent="0.3">
      <c r="B108">
        <f>[2]Sum!B75</f>
        <v>2016</v>
      </c>
      <c r="C108" s="6">
        <f>[2]Sum!C75/1000</f>
        <v>1.397</v>
      </c>
      <c r="D108" s="6">
        <f>[2]Sum!D75/1000</f>
        <v>0</v>
      </c>
      <c r="E108" s="6">
        <f>[2]Sum!E75/1000</f>
        <v>2.1349999999999911E-2</v>
      </c>
      <c r="F108" s="6">
        <f>[2]Sum!F75/1000</f>
        <v>0</v>
      </c>
      <c r="G108" s="6">
        <f>[2]Sum!G75/1000</f>
        <v>1.5783399999999983</v>
      </c>
      <c r="H108" s="6">
        <f>[2]Sum!H75/1000</f>
        <v>5.4900000000000088E-3</v>
      </c>
      <c r="I108" s="6">
        <f>[2]Sum!I75/1000</f>
        <v>0.40100000000000002</v>
      </c>
      <c r="J108" s="6">
        <f>[2]Sum!J75/1000</f>
        <v>0.05</v>
      </c>
      <c r="K108" s="6">
        <f>[2]Sum!K75/1000</f>
        <v>0</v>
      </c>
      <c r="L108" s="6">
        <f>[2]Sum!L75/1000</f>
        <v>3.4531799999999984</v>
      </c>
      <c r="M108" s="6">
        <f>[2]Sum!M75/1000</f>
        <v>1.6789000000000014</v>
      </c>
      <c r="N108" s="6">
        <f>[2]Sum!N75/1000</f>
        <v>0</v>
      </c>
      <c r="O108" s="6">
        <f>[2]Sum!O75/1000</f>
        <v>0</v>
      </c>
      <c r="P108" s="6">
        <f>[2]Sum!P75/1000</f>
        <v>2.016</v>
      </c>
      <c r="Q108" s="6">
        <f>[2]Sum!Q75/1000</f>
        <v>4.0699999999999365E-3</v>
      </c>
      <c r="R108" s="6">
        <f>[2]Sum!R75/1000</f>
        <v>0</v>
      </c>
      <c r="S108" s="6">
        <f>[2]Sum!S75/1000</f>
        <v>7.980999999999995E-2</v>
      </c>
      <c r="T108" s="6">
        <f>[2]Sum!T75/1000</f>
        <v>0</v>
      </c>
    </row>
    <row r="109" spans="1:22" x14ac:dyDescent="0.3">
      <c r="B109">
        <f>[2]Sum!B76</f>
        <v>2017</v>
      </c>
      <c r="C109" s="6">
        <f>[2]Sum!C76/1000</f>
        <v>2.1890000000000001</v>
      </c>
      <c r="D109" s="6">
        <f>[2]Sum!D76/1000</f>
        <v>0</v>
      </c>
      <c r="E109" s="6">
        <f>[2]Sum!E76/1000</f>
        <v>0</v>
      </c>
      <c r="F109" s="6">
        <f>[2]Sum!F76/1000</f>
        <v>0</v>
      </c>
      <c r="G109" s="6">
        <f>[2]Sum!G76/1000</f>
        <v>1.1990299999999989</v>
      </c>
      <c r="H109" s="6">
        <f>[2]Sum!H76/1000</f>
        <v>7.2999999999999541E-3</v>
      </c>
      <c r="I109" s="6">
        <f>[2]Sum!I76/1000</f>
        <v>0</v>
      </c>
      <c r="J109" s="6">
        <f>[2]Sum!J76/1000</f>
        <v>0</v>
      </c>
      <c r="K109" s="6">
        <f>[2]Sum!K76/1000</f>
        <v>0</v>
      </c>
      <c r="L109" s="6">
        <f>[2]Sum!L76/1000</f>
        <v>3.3953299999999991</v>
      </c>
      <c r="M109" s="6">
        <f>[2]Sum!M76/1000</f>
        <v>1.441380000000001</v>
      </c>
      <c r="N109" s="6">
        <f>[2]Sum!N76/1000</f>
        <v>0</v>
      </c>
      <c r="O109" s="6">
        <f>[2]Sum!O76/1000</f>
        <v>0</v>
      </c>
      <c r="P109" s="6">
        <f>[2]Sum!P76/1000</f>
        <v>2.0169999999999999</v>
      </c>
      <c r="Q109" s="6">
        <f>[2]Sum!Q76/1000</f>
        <v>9.300000000000637E-4</v>
      </c>
      <c r="R109" s="6">
        <f>[2]Sum!R76/1000</f>
        <v>0</v>
      </c>
      <c r="S109" s="6">
        <f>[2]Sum!S76/1000</f>
        <v>8.8190000000000004E-2</v>
      </c>
      <c r="T109" s="6">
        <f>[2]Sum!T76/1000</f>
        <v>0</v>
      </c>
    </row>
    <row r="110" spans="1:22" x14ac:dyDescent="0.3">
      <c r="B110">
        <f>[2]Sum!B77</f>
        <v>2018</v>
      </c>
      <c r="C110" s="6">
        <f>[2]Sum!C77/1000</f>
        <v>0.94072999999999596</v>
      </c>
      <c r="D110" s="6">
        <f>[2]Sum!D77/1000</f>
        <v>0</v>
      </c>
      <c r="E110" s="6">
        <f>[2]Sum!E77/1000</f>
        <v>0</v>
      </c>
      <c r="F110" s="6">
        <f>[2]Sum!F77/1000</f>
        <v>0</v>
      </c>
      <c r="G110" s="6">
        <f>[2]Sum!G77/1000</f>
        <v>2.1834000000000016</v>
      </c>
      <c r="H110" s="6">
        <f>[2]Sum!H77/1000</f>
        <v>0.10431000000000006</v>
      </c>
      <c r="I110" s="6">
        <f>[2]Sum!I77/1000</f>
        <v>0</v>
      </c>
      <c r="J110" s="6">
        <f>[2]Sum!J77/1000</f>
        <v>0</v>
      </c>
      <c r="K110" s="6">
        <f>[2]Sum!K77/1000</f>
        <v>0</v>
      </c>
      <c r="L110" s="6">
        <f>[2]Sum!L77/1000</f>
        <v>3.2284399999999973</v>
      </c>
      <c r="M110" s="6">
        <f>[2]Sum!M77/1000</f>
        <v>1.0271599999999963</v>
      </c>
      <c r="N110" s="6">
        <f>[2]Sum!N77/1000</f>
        <v>0</v>
      </c>
      <c r="O110" s="6">
        <f>[2]Sum!O77/1000</f>
        <v>0</v>
      </c>
      <c r="P110" s="6">
        <f>[2]Sum!P77/1000</f>
        <v>2.0179999999999998</v>
      </c>
      <c r="Q110" s="6">
        <f>[2]Sum!Q77/1000</f>
        <v>0</v>
      </c>
      <c r="R110" s="6">
        <f>[2]Sum!R77/1000</f>
        <v>0</v>
      </c>
      <c r="S110" s="6">
        <f>[2]Sum!S77/1000</f>
        <v>0.27826999999999996</v>
      </c>
      <c r="T110" s="6">
        <f>[2]Sum!T77/1000</f>
        <v>0</v>
      </c>
    </row>
    <row r="111" spans="1:22" x14ac:dyDescent="0.3">
      <c r="B111">
        <f>[2]Sum!B78</f>
        <v>2019</v>
      </c>
      <c r="C111" s="6">
        <f>[2]Sum!C78/1000</f>
        <v>1.7748199999999996</v>
      </c>
      <c r="D111" s="6">
        <f>[2]Sum!D78/1000</f>
        <v>0</v>
      </c>
      <c r="E111" s="6">
        <f>[2]Sum!E78/1000</f>
        <v>0</v>
      </c>
      <c r="F111" s="6">
        <f>[2]Sum!F78/1000</f>
        <v>0</v>
      </c>
      <c r="G111" s="6">
        <f>[2]Sum!G78/1000</f>
        <v>1.201260000000002</v>
      </c>
      <c r="H111" s="6">
        <f>[2]Sum!H78/1000</f>
        <v>5.5330000000000039E-2</v>
      </c>
      <c r="I111" s="6">
        <f>[2]Sum!I78/1000</f>
        <v>0</v>
      </c>
      <c r="J111" s="6">
        <f>[2]Sum!J78/1000</f>
        <v>0</v>
      </c>
      <c r="K111" s="6">
        <f>[2]Sum!K78/1000</f>
        <v>0</v>
      </c>
      <c r="L111" s="6">
        <f>[2]Sum!L78/1000</f>
        <v>3.0314100000000015</v>
      </c>
      <c r="M111" s="6">
        <f>[2]Sum!M78/1000</f>
        <v>0.75374000000000518</v>
      </c>
      <c r="N111" s="6">
        <f>[2]Sum!N78/1000</f>
        <v>0</v>
      </c>
      <c r="O111" s="6">
        <f>[2]Sum!O78/1000</f>
        <v>0</v>
      </c>
      <c r="P111" s="6">
        <f>[2]Sum!P78/1000</f>
        <v>2.0190000000000001</v>
      </c>
      <c r="Q111" s="6">
        <f>[2]Sum!Q78/1000</f>
        <v>-1.4009999999999991E-2</v>
      </c>
      <c r="R111" s="6">
        <f>[2]Sum!R78/1000</f>
        <v>0</v>
      </c>
      <c r="S111" s="6">
        <f>[2]Sum!S78/1000</f>
        <v>0.1440200000000002</v>
      </c>
      <c r="T111" s="6">
        <f>[2]Sum!T78/1000</f>
        <v>0</v>
      </c>
    </row>
    <row r="112" spans="1:22" x14ac:dyDescent="0.3">
      <c r="B112">
        <f>[2]Sum!B79</f>
        <v>2020</v>
      </c>
      <c r="C112" s="6">
        <f>[2]Sum!C79/1000</f>
        <v>1.0370800000000018</v>
      </c>
      <c r="D112" s="6">
        <f>[2]Sum!D79/1000</f>
        <v>0</v>
      </c>
      <c r="E112" s="6">
        <f>[2]Sum!E79/1000</f>
        <v>0</v>
      </c>
      <c r="F112" s="6">
        <f>[2]Sum!F79/1000</f>
        <v>0</v>
      </c>
      <c r="G112" s="6">
        <f>[2]Sum!G79/1000</f>
        <v>1.8776599999999999</v>
      </c>
      <c r="H112" s="6">
        <f>[2]Sum!H79/1000</f>
        <v>2.0499999999999546E-3</v>
      </c>
      <c r="I112" s="6">
        <f>[2]Sum!I79/1000</f>
        <v>0</v>
      </c>
      <c r="J112" s="6">
        <f>[2]Sum!J79/1000</f>
        <v>0</v>
      </c>
      <c r="K112" s="6">
        <f>[2]Sum!K79/1000</f>
        <v>0</v>
      </c>
      <c r="L112" s="6">
        <f>[2]Sum!L79/1000</f>
        <v>2.916790000000002</v>
      </c>
      <c r="M112" s="6">
        <f>[2]Sum!M79/1000</f>
        <v>0.88786000000000054</v>
      </c>
      <c r="N112" s="6">
        <f>[2]Sum!N79/1000</f>
        <v>0</v>
      </c>
      <c r="O112" s="6">
        <f>[2]Sum!O79/1000</f>
        <v>0</v>
      </c>
      <c r="P112" s="6">
        <f>[2]Sum!P79/1000</f>
        <v>2.02</v>
      </c>
      <c r="Q112" s="6">
        <f>[2]Sum!Q79/1000</f>
        <v>-0.14354000000000008</v>
      </c>
      <c r="R112" s="6">
        <f>[2]Sum!R79/1000</f>
        <v>0</v>
      </c>
      <c r="S112" s="6">
        <f>[2]Sum!S79/1000</f>
        <v>0.1223599999999999</v>
      </c>
      <c r="T112" s="6">
        <f>[2]Sum!T79/1000</f>
        <v>0</v>
      </c>
    </row>
    <row r="113" spans="1:20" x14ac:dyDescent="0.3">
      <c r="B113">
        <f>[2]Sum!B80</f>
        <v>2021</v>
      </c>
      <c r="C113" s="6">
        <f>[2]Sum!C80/1000</f>
        <v>0.59148000000000323</v>
      </c>
      <c r="D113" s="6">
        <f>[2]Sum!D80/1000</f>
        <v>0</v>
      </c>
      <c r="E113" s="6">
        <f>[2]Sum!E80/1000</f>
        <v>0.86295000000000033</v>
      </c>
      <c r="F113" s="6">
        <f>[2]Sum!F80/1000</f>
        <v>0</v>
      </c>
      <c r="G113" s="6">
        <f>[2]Sum!G80/1000</f>
        <v>1.3698999999999979</v>
      </c>
      <c r="H113" s="6">
        <f>[2]Sum!H80/1000</f>
        <v>0.28604999999999997</v>
      </c>
      <c r="I113" s="6">
        <f>[2]Sum!I80/1000</f>
        <v>0</v>
      </c>
      <c r="J113" s="6">
        <f>[2]Sum!J80/1000</f>
        <v>0</v>
      </c>
      <c r="K113" s="6">
        <f>[2]Sum!K80/1000</f>
        <v>0</v>
      </c>
      <c r="L113" s="6">
        <f>[2]Sum!L80/1000</f>
        <v>3.110380000000001</v>
      </c>
      <c r="M113" s="6">
        <f>[2]Sum!M80/1000</f>
        <v>0.60551999999999684</v>
      </c>
      <c r="N113" s="6">
        <f>[2]Sum!N80/1000</f>
        <v>0</v>
      </c>
      <c r="O113" s="6">
        <f>[2]Sum!O80/1000</f>
        <v>0</v>
      </c>
      <c r="P113" s="6">
        <f>[2]Sum!P80/1000</f>
        <v>2.0209999999999999</v>
      </c>
      <c r="Q113" s="6">
        <f>[2]Sum!Q80/1000</f>
        <v>-0.14517000000000008</v>
      </c>
      <c r="R113" s="6">
        <f>[2]Sum!R80/1000</f>
        <v>0</v>
      </c>
      <c r="S113" s="6">
        <f>[2]Sum!S80/1000</f>
        <v>5.349000000000001E-2</v>
      </c>
      <c r="T113" s="6">
        <f>[2]Sum!T80/1000</f>
        <v>0</v>
      </c>
    </row>
    <row r="114" spans="1:20" x14ac:dyDescent="0.3">
      <c r="B114">
        <f>[2]Sum!B81</f>
        <v>2022</v>
      </c>
      <c r="C114" s="6">
        <f>[2]Sum!C81/1000</f>
        <v>0.49671999999999389</v>
      </c>
      <c r="D114" s="6">
        <f>[2]Sum!D81/1000</f>
        <v>0</v>
      </c>
      <c r="E114" s="6">
        <f>[2]Sum!E81/1000</f>
        <v>1.1185299999999998</v>
      </c>
      <c r="F114" s="6">
        <f>[2]Sum!F81/1000</f>
        <v>0</v>
      </c>
      <c r="G114" s="6">
        <f>[2]Sum!G81/1000</f>
        <v>1.55</v>
      </c>
      <c r="H114" s="6">
        <f>[2]Sum!H81/1000</f>
        <v>0.1774100000000001</v>
      </c>
      <c r="I114" s="6">
        <f>[2]Sum!I81/1000</f>
        <v>0</v>
      </c>
      <c r="J114" s="6">
        <f>[2]Sum!J81/1000</f>
        <v>0</v>
      </c>
      <c r="K114" s="6">
        <f>[2]Sum!K81/1000</f>
        <v>1.0043299999999999</v>
      </c>
      <c r="L114" s="6">
        <f>[2]Sum!L81/1000</f>
        <v>4.3469899999999937</v>
      </c>
      <c r="M114" s="6">
        <f>[2]Sum!M81/1000</f>
        <v>1.4491399999999994</v>
      </c>
      <c r="N114" s="6">
        <f>[2]Sum!N81/1000</f>
        <v>0</v>
      </c>
      <c r="O114" s="6">
        <f>[2]Sum!O81/1000</f>
        <v>0</v>
      </c>
      <c r="P114" s="6">
        <f>[2]Sum!P81/1000</f>
        <v>2.0219999999999998</v>
      </c>
      <c r="Q114" s="6">
        <f>[2]Sum!Q81/1000</f>
        <v>-0.13897999999999991</v>
      </c>
      <c r="R114" s="6">
        <f>[2]Sum!R81/1000</f>
        <v>0</v>
      </c>
      <c r="S114" s="6">
        <f>[2]Sum!S81/1000</f>
        <v>6.0929999999999838E-2</v>
      </c>
      <c r="T114" s="6">
        <f>[2]Sum!T81/1000</f>
        <v>0</v>
      </c>
    </row>
    <row r="115" spans="1:20" x14ac:dyDescent="0.3">
      <c r="B115">
        <f>[2]Sum!B82</f>
        <v>2023</v>
      </c>
      <c r="C115" s="6">
        <f>[2]Sum!C82/1000</f>
        <v>1.0326600000000035</v>
      </c>
      <c r="D115" s="6">
        <f>[2]Sum!D82/1000</f>
        <v>0</v>
      </c>
      <c r="E115" s="6">
        <f>[2]Sum!E82/1000</f>
        <v>1.2124099999999998</v>
      </c>
      <c r="F115" s="6">
        <f>[2]Sum!F82/1000</f>
        <v>0</v>
      </c>
      <c r="G115" s="6">
        <f>[2]Sum!G82/1000</f>
        <v>2.1225000000000001</v>
      </c>
      <c r="H115" s="6">
        <f>[2]Sum!H82/1000</f>
        <v>0.65391999999999983</v>
      </c>
      <c r="I115" s="6">
        <f>[2]Sum!I82/1000</f>
        <v>0</v>
      </c>
      <c r="J115" s="6">
        <f>[2]Sum!J82/1000</f>
        <v>0</v>
      </c>
      <c r="K115" s="6">
        <f>[2]Sum!K82/1000</f>
        <v>1.5</v>
      </c>
      <c r="L115" s="6">
        <f>[2]Sum!L82/1000</f>
        <v>6.5214900000000036</v>
      </c>
      <c r="M115" s="6">
        <f>[2]Sum!M82/1000</f>
        <v>2.6381999999999972</v>
      </c>
      <c r="N115" s="6">
        <f>[2]Sum!N82/1000</f>
        <v>0</v>
      </c>
      <c r="O115" s="6">
        <f>[2]Sum!O82/1000</f>
        <v>0</v>
      </c>
      <c r="P115" s="6">
        <f>[2]Sum!P82/1000</f>
        <v>2.0230000000000001</v>
      </c>
      <c r="Q115" s="6">
        <f>[2]Sum!Q82/1000</f>
        <v>0</v>
      </c>
      <c r="R115" s="6">
        <f>[2]Sum!R82/1000</f>
        <v>0</v>
      </c>
      <c r="S115" s="6">
        <f>[2]Sum!S82/1000</f>
        <v>6.7180000000000059E-2</v>
      </c>
      <c r="T115" s="6">
        <f>[2]Sum!T82/1000</f>
        <v>0</v>
      </c>
    </row>
    <row r="116" spans="1:20" x14ac:dyDescent="0.3">
      <c r="B116">
        <f>[2]Sum!B83</f>
        <v>2024</v>
      </c>
      <c r="C116" s="6">
        <f>[2]Sum!C83/1000</f>
        <v>1.0278099999999977</v>
      </c>
      <c r="D116" s="6">
        <f>[2]Sum!D83/1000</f>
        <v>0</v>
      </c>
      <c r="E116" s="6">
        <f>[2]Sum!E83/1000</f>
        <v>1.1088999999999996</v>
      </c>
      <c r="F116" s="6">
        <f>[2]Sum!F83/1000</f>
        <v>0</v>
      </c>
      <c r="G116" s="6">
        <f>[2]Sum!G83/1000</f>
        <v>1.4265000000000001</v>
      </c>
      <c r="H116" s="6">
        <f>[2]Sum!H83/1000</f>
        <v>0.59016000000000035</v>
      </c>
      <c r="I116" s="6">
        <f>[2]Sum!I83/1000</f>
        <v>0</v>
      </c>
      <c r="J116" s="6">
        <f>[2]Sum!J83/1000</f>
        <v>0</v>
      </c>
      <c r="K116" s="6">
        <f>[2]Sum!K83/1000</f>
        <v>1.5023000000000002</v>
      </c>
      <c r="L116" s="6">
        <f>[2]Sum!L83/1000</f>
        <v>5.6556699999999971</v>
      </c>
      <c r="M116" s="6">
        <f>[2]Sum!M83/1000</f>
        <v>2.6758800000000047</v>
      </c>
      <c r="N116" s="6">
        <f>[2]Sum!N83/1000</f>
        <v>0</v>
      </c>
      <c r="O116" s="6">
        <f>[2]Sum!O83/1000</f>
        <v>0</v>
      </c>
      <c r="P116" s="6">
        <f>[2]Sum!P83/1000</f>
        <v>2.024</v>
      </c>
      <c r="Q116" s="6">
        <f>[2]Sum!Q83/1000</f>
        <v>0</v>
      </c>
      <c r="R116" s="6">
        <f>[2]Sum!R83/1000</f>
        <v>0</v>
      </c>
      <c r="S116" s="6">
        <f>[2]Sum!S83/1000</f>
        <v>9.847000000000003E-2</v>
      </c>
      <c r="T116" s="6">
        <f>[2]Sum!T83/1000</f>
        <v>0</v>
      </c>
    </row>
    <row r="117" spans="1:20" x14ac:dyDescent="0.3">
      <c r="B117">
        <f>[2]Sum!B84</f>
        <v>2025</v>
      </c>
      <c r="C117" s="6">
        <f>[2]Sum!C84/1000</f>
        <v>-1.9</v>
      </c>
      <c r="D117" s="6">
        <f>[2]Sum!D84/1000</f>
        <v>-0.191</v>
      </c>
      <c r="E117" s="6">
        <f>[2]Sum!E84/1000</f>
        <v>0.78902000000000139</v>
      </c>
      <c r="F117" s="6">
        <f>[2]Sum!F84/1000</f>
        <v>1.5999999999999999</v>
      </c>
      <c r="G117" s="6">
        <f>[2]Sum!G84/1000</f>
        <v>2.0756000000000023</v>
      </c>
      <c r="H117" s="6">
        <f>[2]Sum!H84/1000</f>
        <v>9.279999999999973E-2</v>
      </c>
      <c r="I117" s="6">
        <f>[2]Sum!I84/1000</f>
        <v>0</v>
      </c>
      <c r="J117" s="6">
        <f>[2]Sum!J84/1000</f>
        <v>0</v>
      </c>
      <c r="K117" s="6">
        <f>[2]Sum!K84/1000</f>
        <v>1.6856400000000002</v>
      </c>
      <c r="L117" s="6">
        <f>[2]Sum!L84/1000</f>
        <v>4.1520600000000032</v>
      </c>
      <c r="M117" s="6">
        <f>[2]Sum!M84/1000</f>
        <v>1.9313199999999924</v>
      </c>
      <c r="N117" s="6">
        <f>[2]Sum!N84/1000</f>
        <v>0</v>
      </c>
      <c r="O117" s="6">
        <f>[2]Sum!O84/1000</f>
        <v>0</v>
      </c>
      <c r="P117" s="6">
        <f>[2]Sum!P84/1000</f>
        <v>2.0249999999999999</v>
      </c>
      <c r="Q117" s="6">
        <f>[2]Sum!Q84/1000</f>
        <v>0.24708000000000005</v>
      </c>
      <c r="R117" s="6">
        <f>[2]Sum!R84/1000</f>
        <v>0</v>
      </c>
      <c r="S117" s="6">
        <f>[2]Sum!S84/1000</f>
        <v>8.1610000000000127E-2</v>
      </c>
      <c r="T117" s="6">
        <f>[2]Sum!T84/1000</f>
        <v>0</v>
      </c>
    </row>
    <row r="118" spans="1:20" x14ac:dyDescent="0.3">
      <c r="B118">
        <f>[2]Sum!B85</f>
        <v>2026</v>
      </c>
      <c r="C118" s="6">
        <f>[2]Sum!C85/1000</f>
        <v>0</v>
      </c>
      <c r="D118" s="6">
        <f>[2]Sum!D85/1000</f>
        <v>-0.34200000000000003</v>
      </c>
      <c r="E118" s="6">
        <f>[2]Sum!E85/1000</f>
        <v>0.85551999999999861</v>
      </c>
      <c r="F118" s="6">
        <f>[2]Sum!F85/1000</f>
        <v>1.6000000000000005</v>
      </c>
      <c r="G118" s="6">
        <f>[2]Sum!G85/1000</f>
        <v>0.9</v>
      </c>
      <c r="H118" s="6">
        <f>[2]Sum!H85/1000</f>
        <v>0</v>
      </c>
      <c r="I118" s="6">
        <f>[2]Sum!I85/1000</f>
        <v>0</v>
      </c>
      <c r="J118" s="6">
        <f>[2]Sum!J85/1000</f>
        <v>0</v>
      </c>
      <c r="K118" s="6">
        <f>[2]Sum!K85/1000</f>
        <v>0.21117000000000008</v>
      </c>
      <c r="L118" s="6">
        <f>[2]Sum!L85/1000</f>
        <v>3.2246899999999989</v>
      </c>
      <c r="M118" s="6">
        <f>[2]Sum!M85/1000</f>
        <v>0.52000000000001456</v>
      </c>
      <c r="N118" s="6">
        <f>[2]Sum!N85/1000</f>
        <v>0</v>
      </c>
      <c r="O118" s="6">
        <f>[2]Sum!O85/1000</f>
        <v>0</v>
      </c>
      <c r="P118" s="6">
        <f>[2]Sum!P85/1000</f>
        <v>2.0259999999999998</v>
      </c>
      <c r="Q118" s="6">
        <f>[2]Sum!Q85/1000</f>
        <v>-9.300000000000637E-4</v>
      </c>
      <c r="R118" s="6">
        <f>[2]Sum!R85/1000</f>
        <v>0</v>
      </c>
      <c r="S118" s="6">
        <f>[2]Sum!S85/1000</f>
        <v>6.4950000000000049E-2</v>
      </c>
      <c r="T118" s="6">
        <f>[2]Sum!T85/1000</f>
        <v>0</v>
      </c>
    </row>
    <row r="119" spans="1:20" x14ac:dyDescent="0.3">
      <c r="B119">
        <f>[2]Sum!B86</f>
        <v>2027</v>
      </c>
      <c r="C119" s="6">
        <f>[2]Sum!C86/1000</f>
        <v>0</v>
      </c>
      <c r="D119" s="6">
        <f>[2]Sum!D86/1000</f>
        <v>0</v>
      </c>
      <c r="E119" s="6">
        <f>[2]Sum!E86/1000</f>
        <v>0.3732999999999993</v>
      </c>
      <c r="F119" s="6">
        <f>[2]Sum!F86/1000</f>
        <v>1.6</v>
      </c>
      <c r="G119" s="6">
        <f>[2]Sum!G86/1000</f>
        <v>0.9</v>
      </c>
      <c r="H119" s="6">
        <f>[2]Sum!H86/1000</f>
        <v>0</v>
      </c>
      <c r="I119" s="6">
        <f>[2]Sum!I86/1000</f>
        <v>0</v>
      </c>
      <c r="J119" s="6">
        <f>[2]Sum!J86/1000</f>
        <v>0</v>
      </c>
      <c r="K119" s="6">
        <f>[2]Sum!K86/1000</f>
        <v>0.19146000000000005</v>
      </c>
      <c r="L119" s="6">
        <f>[2]Sum!L86/1000</f>
        <v>3.0647599999999993</v>
      </c>
      <c r="M119" s="6">
        <f>[2]Sum!M86/1000</f>
        <v>0.61071999999998661</v>
      </c>
      <c r="N119" s="6">
        <f>[2]Sum!N86/1000</f>
        <v>0</v>
      </c>
      <c r="O119" s="6">
        <f>[2]Sum!O86/1000</f>
        <v>0</v>
      </c>
      <c r="P119" s="6">
        <f>[2]Sum!P86/1000</f>
        <v>2.0270000000000001</v>
      </c>
      <c r="Q119" s="6">
        <f>[2]Sum!Q86/1000</f>
        <v>0</v>
      </c>
      <c r="R119" s="6">
        <f>[2]Sum!R86/1000</f>
        <v>0</v>
      </c>
      <c r="S119" s="6">
        <f>[2]Sum!S86/1000</f>
        <v>6.6009999999999985E-2</v>
      </c>
      <c r="T119" s="6">
        <f>[2]Sum!T86/1000</f>
        <v>0</v>
      </c>
    </row>
    <row r="120" spans="1:20" x14ac:dyDescent="0.3">
      <c r="B120">
        <f>[2]Sum!B87</f>
        <v>2028</v>
      </c>
      <c r="C120" s="6">
        <f>[2]Sum!C87/1000</f>
        <v>0</v>
      </c>
      <c r="D120" s="6">
        <f>[2]Sum!D87/1000</f>
        <v>0</v>
      </c>
      <c r="E120" s="6">
        <f>[2]Sum!E87/1000</f>
        <v>0.7174599999999991</v>
      </c>
      <c r="F120" s="6">
        <f>[2]Sum!F87/1000</f>
        <v>1.5999999999999992</v>
      </c>
      <c r="G120" s="6">
        <f>[2]Sum!G87/1000</f>
        <v>0.89999999999999636</v>
      </c>
      <c r="H120" s="6">
        <f>[2]Sum!H87/1000</f>
        <v>0</v>
      </c>
      <c r="I120" s="6">
        <f>[2]Sum!I87/1000</f>
        <v>0</v>
      </c>
      <c r="J120" s="6">
        <f>[2]Sum!J87/1000</f>
        <v>0</v>
      </c>
      <c r="K120" s="6">
        <f>[2]Sum!K87/1000</f>
        <v>0.18467999999999937</v>
      </c>
      <c r="L120" s="6">
        <f>[2]Sum!L87/1000</f>
        <v>3.4021399999999939</v>
      </c>
      <c r="M120" s="6">
        <f>[2]Sum!M87/1000</f>
        <v>0.58102000000000409</v>
      </c>
      <c r="N120" s="6">
        <f>[2]Sum!N87/1000</f>
        <v>0</v>
      </c>
      <c r="O120" s="6">
        <f>[2]Sum!O87/1000</f>
        <v>0</v>
      </c>
      <c r="P120" s="6">
        <f>[2]Sum!P87/1000</f>
        <v>2.028</v>
      </c>
      <c r="Q120" s="6">
        <f>[2]Sum!Q87/1000</f>
        <v>0</v>
      </c>
      <c r="R120" s="6">
        <f>[2]Sum!R87/1000</f>
        <v>0</v>
      </c>
      <c r="S120" s="6">
        <f>[2]Sum!S87/1000</f>
        <v>5.4749999999999771E-2</v>
      </c>
      <c r="T120" s="6">
        <f>[2]Sum!T87/1000</f>
        <v>0</v>
      </c>
    </row>
    <row r="121" spans="1:20" x14ac:dyDescent="0.3">
      <c r="B121">
        <f>[2]Sum!B88</f>
        <v>2029</v>
      </c>
      <c r="C121" s="6">
        <f>[2]Sum!C88/1000</f>
        <v>0</v>
      </c>
      <c r="D121" s="6">
        <f>[2]Sum!D88/1000</f>
        <v>0</v>
      </c>
      <c r="E121" s="6">
        <f>[2]Sum!E88/1000</f>
        <v>1.1022000000000007</v>
      </c>
      <c r="F121" s="6">
        <f>[2]Sum!F88/1000</f>
        <v>1.6</v>
      </c>
      <c r="G121" s="6">
        <f>[2]Sum!G88/1000</f>
        <v>0.9</v>
      </c>
      <c r="H121" s="6">
        <f>[2]Sum!H88/1000</f>
        <v>0</v>
      </c>
      <c r="I121" s="6">
        <f>[2]Sum!I88/1000</f>
        <v>0</v>
      </c>
      <c r="J121" s="6">
        <f>[2]Sum!J88/1000</f>
        <v>0</v>
      </c>
      <c r="K121" s="6">
        <f>[2]Sum!K88/1000</f>
        <v>0.18645999999999913</v>
      </c>
      <c r="L121" s="6">
        <f>[2]Sum!L88/1000</f>
        <v>3.7886599999999997</v>
      </c>
      <c r="M121" s="6">
        <f>[2]Sum!M88/1000</f>
        <v>0.56983999999999646</v>
      </c>
      <c r="N121" s="6">
        <f>[2]Sum!N88/1000</f>
        <v>0</v>
      </c>
      <c r="O121" s="6">
        <f>[2]Sum!O88/1000</f>
        <v>0</v>
      </c>
      <c r="P121" s="6">
        <f>[2]Sum!P88/1000</f>
        <v>2.0289999999999999</v>
      </c>
      <c r="Q121" s="6">
        <f>[2]Sum!Q88/1000</f>
        <v>-0.37083000000000005</v>
      </c>
      <c r="R121" s="6">
        <f>[2]Sum!R88/1000</f>
        <v>0</v>
      </c>
      <c r="S121" s="6">
        <f>[2]Sum!S88/1000</f>
        <v>8.03900000000001E-2</v>
      </c>
      <c r="T121" s="6">
        <f>[2]Sum!T88/1000</f>
        <v>0</v>
      </c>
    </row>
    <row r="122" spans="1:20" x14ac:dyDescent="0.3">
      <c r="B122">
        <f>[2]Sum!B89</f>
        <v>2030</v>
      </c>
      <c r="C122" s="6">
        <f>[2]Sum!C89/1000</f>
        <v>-2.2800400000000081</v>
      </c>
      <c r="D122" s="6">
        <f>[2]Sum!D89/1000</f>
        <v>0</v>
      </c>
      <c r="E122" s="6">
        <f>[2]Sum!E89/1000</f>
        <v>1</v>
      </c>
      <c r="F122" s="6">
        <f>[2]Sum!F89/1000</f>
        <v>1.5225200000000005</v>
      </c>
      <c r="G122" s="6">
        <f>[2]Sum!G89/1000</f>
        <v>0.9</v>
      </c>
      <c r="H122" s="6">
        <f>[2]Sum!H89/1000</f>
        <v>0</v>
      </c>
      <c r="I122" s="6">
        <f>[2]Sum!I89/1000</f>
        <v>0</v>
      </c>
      <c r="J122" s="6">
        <f>[2]Sum!J89/1000</f>
        <v>0</v>
      </c>
      <c r="K122" s="6">
        <f>[2]Sum!K89/1000</f>
        <v>0</v>
      </c>
      <c r="L122" s="6">
        <f>[2]Sum!L89/1000</f>
        <v>1.1424799999999924</v>
      </c>
      <c r="M122" s="6">
        <f>[2]Sum!M89/1000</f>
        <v>0.52830000000000288</v>
      </c>
      <c r="N122" s="6">
        <f>[2]Sum!N89/1000</f>
        <v>0</v>
      </c>
      <c r="O122" s="6">
        <f>[2]Sum!O89/1000</f>
        <v>0</v>
      </c>
      <c r="P122" s="6">
        <f>[2]Sum!P89/1000</f>
        <v>2.0299999999999998</v>
      </c>
      <c r="Q122" s="6">
        <f>[2]Sum!Q89/1000</f>
        <v>-0.11177999999999992</v>
      </c>
      <c r="R122" s="6">
        <f>[2]Sum!R89/1000</f>
        <v>0</v>
      </c>
      <c r="S122" s="6">
        <f>[2]Sum!S89/1000</f>
        <v>2.5309999999999947E-2</v>
      </c>
      <c r="T122" s="6">
        <f>[2]Sum!T89/1000</f>
        <v>0</v>
      </c>
    </row>
    <row r="124" spans="1:20" x14ac:dyDescent="0.3">
      <c r="A124" t="s">
        <v>14</v>
      </c>
      <c r="B124">
        <f>[1]Sum!B69</f>
        <v>2010</v>
      </c>
      <c r="C124" s="6">
        <f>[1]Sum!C69/1000</f>
        <v>0.38</v>
      </c>
      <c r="D124" s="6">
        <f>[1]Sum!D69/1000</f>
        <v>0.28799999999999998</v>
      </c>
      <c r="E124" s="6">
        <f>[1]Sum!E69/1000</f>
        <v>0.27700000000000002</v>
      </c>
      <c r="F124" s="6">
        <f>[1]Sum!F69/1000</f>
        <v>0</v>
      </c>
      <c r="G124" s="6">
        <f>[1]Sum!G69/1000</f>
        <v>0.432</v>
      </c>
      <c r="H124" s="6">
        <f>[1]Sum!H69/1000</f>
        <v>0.36241999999999996</v>
      </c>
      <c r="I124" s="6">
        <f>[1]Sum!I69/1000</f>
        <v>0</v>
      </c>
      <c r="J124" s="6">
        <f>[1]Sum!J69/1000</f>
        <v>0</v>
      </c>
      <c r="K124" s="6">
        <f>[1]Sum!K69/1000</f>
        <v>0</v>
      </c>
      <c r="L124" s="6">
        <f>[1]Sum!L69/1000</f>
        <v>1.73942</v>
      </c>
      <c r="M124" s="6">
        <f>[1]Sum!M69/1000</f>
        <v>0</v>
      </c>
      <c r="N124" s="6">
        <f>[1]Sum!N69/1000</f>
        <v>0</v>
      </c>
      <c r="O124" s="6">
        <f>[1]Sum!O69/1000</f>
        <v>0</v>
      </c>
      <c r="P124" s="6">
        <f>[1]Sum!P69/1000</f>
        <v>2.0099999999999998</v>
      </c>
      <c r="Q124" s="6">
        <f>[1]Sum!Q69/1000</f>
        <v>0.38486000000000004</v>
      </c>
      <c r="R124" s="6">
        <f>[1]Sum!R69/1000</f>
        <v>0</v>
      </c>
      <c r="S124" s="6">
        <f>[1]Sum!S69/1000</f>
        <v>0</v>
      </c>
      <c r="T124" s="6">
        <f>[1]Sum!T69/1000</f>
        <v>0</v>
      </c>
    </row>
    <row r="125" spans="1:20" x14ac:dyDescent="0.3">
      <c r="B125">
        <f>[1]Sum!B70</f>
        <v>2011</v>
      </c>
      <c r="C125" s="6">
        <f>[1]Sum!C70/1000</f>
        <v>0.67900000000000005</v>
      </c>
      <c r="D125" s="6">
        <f>[1]Sum!D70/1000</f>
        <v>0</v>
      </c>
      <c r="E125" s="6">
        <f>[1]Sum!E70/1000</f>
        <v>1.7999999999999999E-2</v>
      </c>
      <c r="F125" s="6">
        <f>[1]Sum!F70/1000</f>
        <v>0</v>
      </c>
      <c r="G125" s="6">
        <f>[1]Sum!G70/1000</f>
        <v>0.55100000000000005</v>
      </c>
      <c r="H125" s="6">
        <f>[1]Sum!H70/1000</f>
        <v>0.25900000000000001</v>
      </c>
      <c r="I125" s="6">
        <f>[1]Sum!I70/1000</f>
        <v>0</v>
      </c>
      <c r="J125" s="6">
        <f>[1]Sum!J70/1000</f>
        <v>0</v>
      </c>
      <c r="K125" s="6">
        <f>[1]Sum!K70/1000</f>
        <v>0</v>
      </c>
      <c r="L125" s="6">
        <f>[1]Sum!L70/1000</f>
        <v>1.5069999999999999</v>
      </c>
      <c r="M125" s="6">
        <f>[1]Sum!M70/1000</f>
        <v>0</v>
      </c>
      <c r="N125" s="6">
        <f>[1]Sum!N70/1000</f>
        <v>0</v>
      </c>
      <c r="O125" s="6">
        <f>[1]Sum!O70/1000</f>
        <v>0</v>
      </c>
      <c r="P125" s="6">
        <f>[1]Sum!P70/1000</f>
        <v>2.0110000000000001</v>
      </c>
      <c r="Q125" s="6">
        <f>[1]Sum!Q70/1000</f>
        <v>0.28281000000000001</v>
      </c>
      <c r="R125" s="6">
        <f>[1]Sum!R70/1000</f>
        <v>0</v>
      </c>
      <c r="S125" s="6">
        <f>[1]Sum!S70/1000</f>
        <v>0</v>
      </c>
      <c r="T125" s="6">
        <f>[1]Sum!T70/1000</f>
        <v>0</v>
      </c>
    </row>
    <row r="126" spans="1:20" x14ac:dyDescent="0.3">
      <c r="B126">
        <f>[1]Sum!B71</f>
        <v>2012</v>
      </c>
      <c r="C126" s="6">
        <f>[1]Sum!C71/1000</f>
        <v>0.90300000000000002</v>
      </c>
      <c r="D126" s="6">
        <f>[1]Sum!D71/1000</f>
        <v>0.06</v>
      </c>
      <c r="E126" s="6">
        <f>[1]Sum!E71/1000</f>
        <v>0.22700000000000001</v>
      </c>
      <c r="F126" s="6">
        <f>[1]Sum!F71/1000</f>
        <v>0</v>
      </c>
      <c r="G126" s="6">
        <f>[1]Sum!G71/1000</f>
        <v>0.41899999999999998</v>
      </c>
      <c r="H126" s="6">
        <f>[1]Sum!H71/1000</f>
        <v>8.4199999999999997E-2</v>
      </c>
      <c r="I126" s="6">
        <f>[1]Sum!I71/1000</f>
        <v>0</v>
      </c>
      <c r="J126" s="6">
        <f>[1]Sum!J71/1000</f>
        <v>0</v>
      </c>
      <c r="K126" s="6">
        <f>[1]Sum!K71/1000</f>
        <v>0</v>
      </c>
      <c r="L126" s="6">
        <f>[1]Sum!L71/1000</f>
        <v>1.6932</v>
      </c>
      <c r="M126" s="6">
        <f>[1]Sum!M71/1000</f>
        <v>0</v>
      </c>
      <c r="N126" s="6">
        <f>[1]Sum!N71/1000</f>
        <v>0</v>
      </c>
      <c r="O126" s="6">
        <f>[1]Sum!O71/1000</f>
        <v>0</v>
      </c>
      <c r="P126" s="6">
        <f>[1]Sum!P71/1000</f>
        <v>2.012</v>
      </c>
      <c r="Q126" s="6">
        <f>[1]Sum!Q71/1000</f>
        <v>0.23581000000000002</v>
      </c>
      <c r="R126" s="6">
        <f>[1]Sum!R71/1000</f>
        <v>0</v>
      </c>
      <c r="S126" s="6">
        <f>[1]Sum!S71/1000</f>
        <v>3.6670000000000001E-2</v>
      </c>
      <c r="T126" s="6">
        <f>[1]Sum!T71/1000</f>
        <v>0</v>
      </c>
    </row>
    <row r="127" spans="1:20" x14ac:dyDescent="0.3">
      <c r="B127">
        <f>[1]Sum!B72</f>
        <v>2013</v>
      </c>
      <c r="C127" s="6">
        <f>[1]Sum!C72/1000</f>
        <v>0.92300000000000004</v>
      </c>
      <c r="D127" s="6">
        <f>[1]Sum!D72/1000</f>
        <v>0</v>
      </c>
      <c r="E127" s="6">
        <f>[1]Sum!E72/1000</f>
        <v>0.02</v>
      </c>
      <c r="F127" s="6">
        <f>[1]Sum!F72/1000</f>
        <v>0</v>
      </c>
      <c r="G127" s="6">
        <f>[1]Sum!G72/1000</f>
        <v>0.36</v>
      </c>
      <c r="H127" s="6">
        <f>[1]Sum!H72/1000</f>
        <v>9.5600000000000008E-3</v>
      </c>
      <c r="I127" s="6">
        <f>[1]Sum!I72/1000</f>
        <v>0.45637</v>
      </c>
      <c r="J127" s="6">
        <f>[1]Sum!J72/1000</f>
        <v>0</v>
      </c>
      <c r="K127" s="6">
        <f>[1]Sum!K72/1000</f>
        <v>0.63400000000000001</v>
      </c>
      <c r="L127" s="6">
        <f>[1]Sum!L72/1000</f>
        <v>2.40293</v>
      </c>
      <c r="M127" s="6">
        <f>[1]Sum!M72/1000</f>
        <v>0</v>
      </c>
      <c r="N127" s="6">
        <f>[1]Sum!N72/1000</f>
        <v>0</v>
      </c>
      <c r="O127" s="6">
        <f>[1]Sum!O72/1000</f>
        <v>0</v>
      </c>
      <c r="P127" s="6">
        <f>[1]Sum!P72/1000</f>
        <v>2.0129999999999999</v>
      </c>
      <c r="Q127" s="6">
        <f>[1]Sum!Q72/1000</f>
        <v>4.5190000000000001E-2</v>
      </c>
      <c r="R127" s="6">
        <f>[1]Sum!R72/1000</f>
        <v>0</v>
      </c>
      <c r="S127" s="6">
        <f>[1]Sum!S72/1000</f>
        <v>0</v>
      </c>
      <c r="T127" s="6">
        <f>[1]Sum!T72/1000</f>
        <v>0</v>
      </c>
    </row>
    <row r="128" spans="1:20" x14ac:dyDescent="0.3">
      <c r="B128">
        <f>[1]Sum!B73</f>
        <v>2014</v>
      </c>
      <c r="C128" s="6">
        <f>[1]Sum!C73/1000</f>
        <v>1.0720000000000001</v>
      </c>
      <c r="D128" s="6">
        <f>[1]Sum!D73/1000</f>
        <v>0</v>
      </c>
      <c r="E128" s="6">
        <f>[1]Sum!E73/1000</f>
        <v>2.1110499999999996</v>
      </c>
      <c r="F128" s="6">
        <f>[1]Sum!F73/1000</f>
        <v>4.0619999999999996E-2</v>
      </c>
      <c r="G128" s="6">
        <f>[1]Sum!G73/1000</f>
        <v>1.92828</v>
      </c>
      <c r="H128" s="6">
        <f>[1]Sum!H73/1000</f>
        <v>0</v>
      </c>
      <c r="I128" s="6">
        <f>[1]Sum!I73/1000</f>
        <v>0.33100000000000002</v>
      </c>
      <c r="J128" s="6">
        <f>[1]Sum!J73/1000</f>
        <v>0.05</v>
      </c>
      <c r="K128" s="6">
        <f>[1]Sum!K73/1000</f>
        <v>0.60199999999999998</v>
      </c>
      <c r="L128" s="6">
        <f>[1]Sum!L73/1000</f>
        <v>6.1349499999999999</v>
      </c>
      <c r="M128" s="6">
        <f>[1]Sum!M73/1000</f>
        <v>0</v>
      </c>
      <c r="N128" s="6">
        <f>[1]Sum!N73/1000</f>
        <v>0</v>
      </c>
      <c r="O128" s="6">
        <f>[1]Sum!O73/1000</f>
        <v>0</v>
      </c>
      <c r="P128" s="6">
        <f>[1]Sum!P73/1000</f>
        <v>2.0139999999999998</v>
      </c>
      <c r="Q128" s="6">
        <f>[1]Sum!Q73/1000</f>
        <v>1.1999999999999999E-4</v>
      </c>
      <c r="R128" s="6">
        <f>[1]Sum!R73/1000</f>
        <v>0</v>
      </c>
      <c r="S128" s="6">
        <f>[1]Sum!S73/1000</f>
        <v>0.13770999999999997</v>
      </c>
      <c r="T128" s="6">
        <f>[1]Sum!T73/1000</f>
        <v>0</v>
      </c>
    </row>
    <row r="129" spans="2:20" x14ac:dyDescent="0.3">
      <c r="B129">
        <f>[1]Sum!B74</f>
        <v>2015</v>
      </c>
      <c r="C129" s="6">
        <f>[1]Sum!C74/1000</f>
        <v>2.2690000000000001</v>
      </c>
      <c r="D129" s="6">
        <f>[1]Sum!D74/1000</f>
        <v>0</v>
      </c>
      <c r="E129" s="6">
        <f>[1]Sum!E74/1000</f>
        <v>2.3769999999999999E-2</v>
      </c>
      <c r="F129" s="6">
        <f>[1]Sum!F74/1000</f>
        <v>0</v>
      </c>
      <c r="G129" s="6">
        <f>[1]Sum!G74/1000</f>
        <v>0.20713000000000001</v>
      </c>
      <c r="H129" s="6">
        <f>[1]Sum!H74/1000</f>
        <v>0</v>
      </c>
      <c r="I129" s="6">
        <f>[1]Sum!I74/1000</f>
        <v>0.41699999999999998</v>
      </c>
      <c r="J129" s="6">
        <f>[1]Sum!J74/1000</f>
        <v>0.1</v>
      </c>
      <c r="K129" s="6">
        <f>[1]Sum!K74/1000</f>
        <v>0.65300000000000002</v>
      </c>
      <c r="L129" s="6">
        <f>[1]Sum!L74/1000</f>
        <v>3.6699000000000002</v>
      </c>
      <c r="M129" s="6">
        <f>[1]Sum!M74/1000</f>
        <v>6.0212999999999992</v>
      </c>
      <c r="N129" s="6">
        <f>[1]Sum!N74/1000</f>
        <v>0</v>
      </c>
      <c r="O129" s="6">
        <f>[1]Sum!O74/1000</f>
        <v>0</v>
      </c>
      <c r="P129" s="6">
        <f>[1]Sum!P74/1000</f>
        <v>2.0150000000000001</v>
      </c>
      <c r="Q129" s="6">
        <f>[1]Sum!Q74/1000</f>
        <v>2.3999999999999998E-3</v>
      </c>
      <c r="R129" s="6">
        <f>[1]Sum!R74/1000</f>
        <v>0</v>
      </c>
      <c r="S129" s="6">
        <f>[1]Sum!S74/1000</f>
        <v>8.3510000000000001E-2</v>
      </c>
      <c r="T129" s="6">
        <f>[1]Sum!T74/1000</f>
        <v>0</v>
      </c>
    </row>
    <row r="130" spans="2:20" x14ac:dyDescent="0.3">
      <c r="B130">
        <f>[1]Sum!B75</f>
        <v>2016</v>
      </c>
      <c r="C130" s="6">
        <f>[1]Sum!C75/1000</f>
        <v>1.41804</v>
      </c>
      <c r="D130" s="6">
        <f>[1]Sum!D75/1000</f>
        <v>0</v>
      </c>
      <c r="E130" s="6">
        <f>[1]Sum!E75/1000</f>
        <v>5.4900000000000001E-3</v>
      </c>
      <c r="F130" s="6">
        <f>[1]Sum!F75/1000</f>
        <v>0</v>
      </c>
      <c r="G130" s="6">
        <f>[1]Sum!G75/1000</f>
        <v>1.5703099999999999</v>
      </c>
      <c r="H130" s="6">
        <f>[1]Sum!H75/1000</f>
        <v>0</v>
      </c>
      <c r="I130" s="6">
        <f>[1]Sum!I75/1000</f>
        <v>0.40100000000000002</v>
      </c>
      <c r="J130" s="6">
        <f>[1]Sum!J75/1000</f>
        <v>0.05</v>
      </c>
      <c r="K130" s="6">
        <f>[1]Sum!K75/1000</f>
        <v>0</v>
      </c>
      <c r="L130" s="6">
        <f>[1]Sum!L75/1000</f>
        <v>3.4448400000000001</v>
      </c>
      <c r="M130" s="6">
        <f>[1]Sum!M75/1000</f>
        <v>1.6864799999999995</v>
      </c>
      <c r="N130" s="6">
        <f>[1]Sum!N75/1000</f>
        <v>0</v>
      </c>
      <c r="O130" s="6">
        <f>[1]Sum!O75/1000</f>
        <v>0</v>
      </c>
      <c r="P130" s="6">
        <f>[1]Sum!P75/1000</f>
        <v>2.016</v>
      </c>
      <c r="Q130" s="6">
        <f>[1]Sum!Q75/1000</f>
        <v>4.6000000000000001E-4</v>
      </c>
      <c r="R130" s="6">
        <f>[1]Sum!R75/1000</f>
        <v>0</v>
      </c>
      <c r="S130" s="6">
        <f>[1]Sum!S75/1000</f>
        <v>8.3030000000000007E-2</v>
      </c>
      <c r="T130" s="6">
        <f>[1]Sum!T75/1000</f>
        <v>0</v>
      </c>
    </row>
    <row r="131" spans="2:20" x14ac:dyDescent="0.3">
      <c r="B131">
        <f>[1]Sum!B76</f>
        <v>2017</v>
      </c>
      <c r="C131" s="6">
        <f>[1]Sum!C76/1000</f>
        <v>2.1890000000000001</v>
      </c>
      <c r="D131" s="6">
        <f>[1]Sum!D76/1000</f>
        <v>0</v>
      </c>
      <c r="E131" s="6">
        <f>[1]Sum!E76/1000</f>
        <v>0</v>
      </c>
      <c r="F131" s="6">
        <f>[1]Sum!F76/1000</f>
        <v>0</v>
      </c>
      <c r="G131" s="6">
        <f>[1]Sum!G76/1000</f>
        <v>1.20706</v>
      </c>
      <c r="H131" s="6">
        <f>[1]Sum!H76/1000</f>
        <v>7.3000000000000001E-3</v>
      </c>
      <c r="I131" s="6">
        <f>[1]Sum!I76/1000</f>
        <v>0</v>
      </c>
      <c r="J131" s="6">
        <f>[1]Sum!J76/1000</f>
        <v>0</v>
      </c>
      <c r="K131" s="6">
        <f>[1]Sum!K76/1000</f>
        <v>0</v>
      </c>
      <c r="L131" s="6">
        <f>[1]Sum!L76/1000</f>
        <v>3.4033600000000002</v>
      </c>
      <c r="M131" s="6">
        <f>[1]Sum!M76/1000</f>
        <v>1.0021400000000031</v>
      </c>
      <c r="N131" s="6">
        <f>[1]Sum!N76/1000</f>
        <v>0</v>
      </c>
      <c r="O131" s="6">
        <f>[1]Sum!O76/1000</f>
        <v>0</v>
      </c>
      <c r="P131" s="6">
        <f>[1]Sum!P76/1000</f>
        <v>2.0169999999999999</v>
      </c>
      <c r="Q131" s="6">
        <f>[1]Sum!Q76/1000</f>
        <v>9.3000000000000005E-4</v>
      </c>
      <c r="R131" s="6">
        <f>[1]Sum!R76/1000</f>
        <v>0</v>
      </c>
      <c r="S131" s="6">
        <f>[1]Sum!S76/1000</f>
        <v>8.8200000000000014E-2</v>
      </c>
      <c r="T131" s="6">
        <f>[1]Sum!T76/1000</f>
        <v>0</v>
      </c>
    </row>
    <row r="132" spans="2:20" x14ac:dyDescent="0.3">
      <c r="B132">
        <f>[1]Sum!B77</f>
        <v>2018</v>
      </c>
      <c r="C132" s="6">
        <f>[1]Sum!C77/1000</f>
        <v>0.98189000000000004</v>
      </c>
      <c r="D132" s="6">
        <f>[1]Sum!D77/1000</f>
        <v>0</v>
      </c>
      <c r="E132" s="6">
        <f>[1]Sum!E77/1000</f>
        <v>0</v>
      </c>
      <c r="F132" s="6">
        <f>[1]Sum!F77/1000</f>
        <v>0</v>
      </c>
      <c r="G132" s="6">
        <f>[1]Sum!G77/1000</f>
        <v>2.1834000000000002</v>
      </c>
      <c r="H132" s="6">
        <f>[1]Sum!H77/1000</f>
        <v>4.3099999999999996E-3</v>
      </c>
      <c r="I132" s="6">
        <f>[1]Sum!I77/1000</f>
        <v>0</v>
      </c>
      <c r="J132" s="6">
        <f>[1]Sum!J77/1000</f>
        <v>0</v>
      </c>
      <c r="K132" s="6">
        <f>[1]Sum!K77/1000</f>
        <v>0</v>
      </c>
      <c r="L132" s="6">
        <f>[1]Sum!L77/1000</f>
        <v>3.1696</v>
      </c>
      <c r="M132" s="6">
        <f>[1]Sum!M77/1000</f>
        <v>1.4631199999999918</v>
      </c>
      <c r="N132" s="6">
        <f>[1]Sum!N77/1000</f>
        <v>0</v>
      </c>
      <c r="O132" s="6">
        <f>[1]Sum!O77/1000</f>
        <v>0</v>
      </c>
      <c r="P132" s="6">
        <f>[1]Sum!P77/1000</f>
        <v>2.0179999999999998</v>
      </c>
      <c r="Q132" s="6">
        <f>[1]Sum!Q77/1000</f>
        <v>0</v>
      </c>
      <c r="R132" s="6">
        <f>[1]Sum!R77/1000</f>
        <v>0</v>
      </c>
      <c r="S132" s="6">
        <f>[1]Sum!S77/1000</f>
        <v>0.27743000000000001</v>
      </c>
      <c r="T132" s="6">
        <f>[1]Sum!T77/1000</f>
        <v>0</v>
      </c>
    </row>
    <row r="133" spans="2:20" x14ac:dyDescent="0.3">
      <c r="B133">
        <f>[1]Sum!B78</f>
        <v>2019</v>
      </c>
      <c r="C133" s="6">
        <f>[1]Sum!C78/1000</f>
        <v>1.7748299999999999</v>
      </c>
      <c r="D133" s="6">
        <f>[1]Sum!D78/1000</f>
        <v>0</v>
      </c>
      <c r="E133" s="6">
        <f>[1]Sum!E78/1000</f>
        <v>0</v>
      </c>
      <c r="F133" s="6">
        <f>[1]Sum!F78/1000</f>
        <v>0</v>
      </c>
      <c r="G133" s="6">
        <f>[1]Sum!G78/1000</f>
        <v>1.20126</v>
      </c>
      <c r="H133" s="6">
        <f>[1]Sum!H78/1000</f>
        <v>5.5329999999999997E-2</v>
      </c>
      <c r="I133" s="6">
        <f>[1]Sum!I78/1000</f>
        <v>0</v>
      </c>
      <c r="J133" s="6">
        <f>[1]Sum!J78/1000</f>
        <v>0</v>
      </c>
      <c r="K133" s="6">
        <f>[1]Sum!K78/1000</f>
        <v>0</v>
      </c>
      <c r="L133" s="6">
        <f>[1]Sum!L78/1000</f>
        <v>3.0314200000000002</v>
      </c>
      <c r="M133" s="6">
        <f>[1]Sum!M78/1000</f>
        <v>0.75376000000000198</v>
      </c>
      <c r="N133" s="6">
        <f>[1]Sum!N78/1000</f>
        <v>0</v>
      </c>
      <c r="O133" s="6">
        <f>[1]Sum!O78/1000</f>
        <v>0</v>
      </c>
      <c r="P133" s="6">
        <f>[1]Sum!P78/1000</f>
        <v>2.0190000000000001</v>
      </c>
      <c r="Q133" s="6">
        <f>[1]Sum!Q78/1000</f>
        <v>0</v>
      </c>
      <c r="R133" s="6">
        <f>[1]Sum!R78/1000</f>
        <v>0</v>
      </c>
      <c r="S133" s="6">
        <f>[1]Sum!S78/1000</f>
        <v>0.14401999999999998</v>
      </c>
      <c r="T133" s="6">
        <f>[1]Sum!T78/1000</f>
        <v>0</v>
      </c>
    </row>
    <row r="134" spans="2:20" x14ac:dyDescent="0.3">
      <c r="B134">
        <f>[1]Sum!B79</f>
        <v>2020</v>
      </c>
      <c r="C134" s="6">
        <f>[1]Sum!C79/1000</f>
        <v>0.95705000000000007</v>
      </c>
      <c r="D134" s="6">
        <f>[1]Sum!D79/1000</f>
        <v>0</v>
      </c>
      <c r="E134" s="6">
        <f>[1]Sum!E79/1000</f>
        <v>0</v>
      </c>
      <c r="F134" s="6">
        <f>[1]Sum!F79/1000</f>
        <v>0</v>
      </c>
      <c r="G134" s="6">
        <f>[1]Sum!G79/1000</f>
        <v>1.8954199999999999</v>
      </c>
      <c r="H134" s="6">
        <f>[1]Sum!H79/1000</f>
        <v>2.0400000000000001E-3</v>
      </c>
      <c r="I134" s="6">
        <f>[1]Sum!I79/1000</f>
        <v>0</v>
      </c>
      <c r="J134" s="6">
        <f>[1]Sum!J79/1000</f>
        <v>0</v>
      </c>
      <c r="K134" s="6">
        <f>[1]Sum!K79/1000</f>
        <v>0</v>
      </c>
      <c r="L134" s="6">
        <f>[1]Sum!L79/1000</f>
        <v>2.8545099999999999</v>
      </c>
      <c r="M134" s="6">
        <f>[1]Sum!M79/1000</f>
        <v>0.78714000000000672</v>
      </c>
      <c r="N134" s="6">
        <f>[1]Sum!N79/1000</f>
        <v>0</v>
      </c>
      <c r="O134" s="6">
        <f>[1]Sum!O79/1000</f>
        <v>0</v>
      </c>
      <c r="P134" s="6">
        <f>[1]Sum!P79/1000</f>
        <v>2.02</v>
      </c>
      <c r="Q134" s="6">
        <f>[1]Sum!Q79/1000</f>
        <v>0</v>
      </c>
      <c r="R134" s="6">
        <f>[1]Sum!R79/1000</f>
        <v>0</v>
      </c>
      <c r="S134" s="6">
        <f>[1]Sum!S79/1000</f>
        <v>0.12365999999999999</v>
      </c>
      <c r="T134" s="6">
        <f>[1]Sum!T79/1000</f>
        <v>1.3789999999999998E-2</v>
      </c>
    </row>
    <row r="135" spans="2:20" x14ac:dyDescent="0.3">
      <c r="B135">
        <f>[1]Sum!B80</f>
        <v>2021</v>
      </c>
      <c r="C135" s="6">
        <f>[1]Sum!C80/1000</f>
        <v>0</v>
      </c>
      <c r="D135" s="6">
        <f>[1]Sum!D80/1000</f>
        <v>0</v>
      </c>
      <c r="E135" s="6">
        <f>[1]Sum!E80/1000</f>
        <v>0</v>
      </c>
      <c r="F135" s="6">
        <f>[1]Sum!F80/1000</f>
        <v>0</v>
      </c>
      <c r="G135" s="6">
        <f>[1]Sum!G80/1000</f>
        <v>1.6021399999999999</v>
      </c>
      <c r="H135" s="6">
        <f>[1]Sum!H80/1000</f>
        <v>0.28734000000000004</v>
      </c>
      <c r="I135" s="6">
        <f>[1]Sum!I80/1000</f>
        <v>0</v>
      </c>
      <c r="J135" s="6">
        <f>[1]Sum!J80/1000</f>
        <v>0</v>
      </c>
      <c r="K135" s="6">
        <f>[1]Sum!K80/1000</f>
        <v>1.5</v>
      </c>
      <c r="L135" s="6">
        <f>[1]Sum!L80/1000</f>
        <v>3.3894799999999998</v>
      </c>
      <c r="M135" s="6">
        <f>[1]Sum!M80/1000</f>
        <v>0.27015999999999624</v>
      </c>
      <c r="N135" s="6">
        <f>[1]Sum!N80/1000</f>
        <v>0</v>
      </c>
      <c r="O135" s="6">
        <f>[1]Sum!O80/1000</f>
        <v>0</v>
      </c>
      <c r="P135" s="6">
        <f>[1]Sum!P80/1000</f>
        <v>2.0209999999999999</v>
      </c>
      <c r="Q135" s="6">
        <f>[1]Sum!Q80/1000</f>
        <v>0</v>
      </c>
      <c r="R135" s="6">
        <f>[1]Sum!R80/1000</f>
        <v>0</v>
      </c>
      <c r="S135" s="6">
        <f>[1]Sum!S80/1000</f>
        <v>5.9209999999999999E-2</v>
      </c>
      <c r="T135" s="6">
        <f>[1]Sum!T80/1000</f>
        <v>0.6885</v>
      </c>
    </row>
    <row r="136" spans="2:20" x14ac:dyDescent="0.3">
      <c r="B136">
        <f>[1]Sum!B81</f>
        <v>2022</v>
      </c>
      <c r="C136" s="6">
        <f>[1]Sum!C81/1000</f>
        <v>1.8079999999999999E-2</v>
      </c>
      <c r="D136" s="6">
        <f>[1]Sum!D81/1000</f>
        <v>0</v>
      </c>
      <c r="E136" s="6">
        <f>[1]Sum!E81/1000</f>
        <v>0</v>
      </c>
      <c r="F136" s="6">
        <f>[1]Sum!F81/1000</f>
        <v>0</v>
      </c>
      <c r="G136" s="6">
        <f>[1]Sum!G81/1000</f>
        <v>1.851</v>
      </c>
      <c r="H136" s="6">
        <f>[1]Sum!H81/1000</f>
        <v>0.25468999999999997</v>
      </c>
      <c r="I136" s="6">
        <f>[1]Sum!I81/1000</f>
        <v>0</v>
      </c>
      <c r="J136" s="6">
        <f>[1]Sum!J81/1000</f>
        <v>0</v>
      </c>
      <c r="K136" s="6">
        <f>[1]Sum!K81/1000</f>
        <v>1.6578400000000002</v>
      </c>
      <c r="L136" s="6">
        <f>[1]Sum!L81/1000</f>
        <v>3.7816100000000001</v>
      </c>
      <c r="M136" s="6">
        <f>[1]Sum!M81/1000</f>
        <v>0.65805999999999765</v>
      </c>
      <c r="N136" s="6">
        <f>[1]Sum!N81/1000</f>
        <v>0</v>
      </c>
      <c r="O136" s="6">
        <f>[1]Sum!O81/1000</f>
        <v>0</v>
      </c>
      <c r="P136" s="6">
        <f>[1]Sum!P81/1000</f>
        <v>2.0219999999999998</v>
      </c>
      <c r="Q136" s="6">
        <f>[1]Sum!Q81/1000</f>
        <v>0</v>
      </c>
      <c r="R136" s="6">
        <f>[1]Sum!R81/1000</f>
        <v>0</v>
      </c>
      <c r="S136" s="6">
        <f>[1]Sum!S81/1000</f>
        <v>9.0980000000000005E-2</v>
      </c>
      <c r="T136" s="6">
        <f>[1]Sum!T81/1000</f>
        <v>0.50667000000000006</v>
      </c>
    </row>
    <row r="137" spans="2:20" x14ac:dyDescent="0.3">
      <c r="B137">
        <f>[1]Sum!B82</f>
        <v>2023</v>
      </c>
      <c r="C137" s="6">
        <f>[1]Sum!C82/1000</f>
        <v>0</v>
      </c>
      <c r="D137" s="6">
        <f>[1]Sum!D82/1000</f>
        <v>0</v>
      </c>
      <c r="E137" s="6">
        <f>[1]Sum!E82/1000</f>
        <v>1</v>
      </c>
      <c r="F137" s="6">
        <f>[1]Sum!F82/1000</f>
        <v>0</v>
      </c>
      <c r="G137" s="6">
        <f>[1]Sum!G82/1000</f>
        <v>1.5714999999999999</v>
      </c>
      <c r="H137" s="6">
        <f>[1]Sum!H82/1000</f>
        <v>0.34811999999999999</v>
      </c>
      <c r="I137" s="6">
        <f>[1]Sum!I82/1000</f>
        <v>4.0245800000000003</v>
      </c>
      <c r="J137" s="6">
        <f>[1]Sum!J82/1000</f>
        <v>0</v>
      </c>
      <c r="K137" s="6">
        <f>[1]Sum!K82/1000</f>
        <v>3.3111099999999998</v>
      </c>
      <c r="L137" s="6">
        <f>[1]Sum!L82/1000</f>
        <v>10.25531</v>
      </c>
      <c r="M137" s="6">
        <f>[1]Sum!M82/1000</f>
        <v>1.6041600000000036</v>
      </c>
      <c r="N137" s="6">
        <f>[1]Sum!N82/1000</f>
        <v>0</v>
      </c>
      <c r="O137" s="6">
        <f>[1]Sum!O82/1000</f>
        <v>0</v>
      </c>
      <c r="P137" s="6">
        <f>[1]Sum!P82/1000</f>
        <v>2.0230000000000001</v>
      </c>
      <c r="Q137" s="6">
        <f>[1]Sum!Q82/1000</f>
        <v>0</v>
      </c>
      <c r="R137" s="6">
        <f>[1]Sum!R82/1000</f>
        <v>0</v>
      </c>
      <c r="S137" s="6">
        <f>[1]Sum!S82/1000</f>
        <v>6.1779999999999995E-2</v>
      </c>
      <c r="T137" s="6">
        <f>[1]Sum!T82/1000</f>
        <v>0.12357</v>
      </c>
    </row>
    <row r="138" spans="2:20" x14ac:dyDescent="0.3">
      <c r="B138">
        <f>[1]Sum!B83</f>
        <v>2024</v>
      </c>
      <c r="C138" s="6">
        <f>[1]Sum!C83/1000</f>
        <v>0</v>
      </c>
      <c r="D138" s="6">
        <f>[1]Sum!D83/1000</f>
        <v>0</v>
      </c>
      <c r="E138" s="6">
        <f>[1]Sum!E83/1000</f>
        <v>1</v>
      </c>
      <c r="F138" s="6">
        <f>[1]Sum!F83/1000</f>
        <v>0</v>
      </c>
      <c r="G138" s="6">
        <f>[1]Sum!G83/1000</f>
        <v>1.1715</v>
      </c>
      <c r="H138" s="6">
        <f>[1]Sum!H83/1000</f>
        <v>0</v>
      </c>
      <c r="I138" s="6">
        <f>[1]Sum!I83/1000</f>
        <v>4.0368200000000005</v>
      </c>
      <c r="J138" s="6">
        <f>[1]Sum!J83/1000</f>
        <v>0</v>
      </c>
      <c r="K138" s="6">
        <f>[1]Sum!K83/1000</f>
        <v>2.4759199999999999</v>
      </c>
      <c r="L138" s="6">
        <f>[1]Sum!L83/1000</f>
        <v>8.6842399999999991</v>
      </c>
      <c r="M138" s="6">
        <f>[1]Sum!M83/1000</f>
        <v>0.57653999999999361</v>
      </c>
      <c r="N138" s="6">
        <f>[1]Sum!N83/1000</f>
        <v>0</v>
      </c>
      <c r="O138" s="6">
        <f>[1]Sum!O83/1000</f>
        <v>0</v>
      </c>
      <c r="P138" s="6">
        <f>[1]Sum!P83/1000</f>
        <v>2.024</v>
      </c>
      <c r="Q138" s="6">
        <f>[1]Sum!Q83/1000</f>
        <v>0</v>
      </c>
      <c r="R138" s="6">
        <f>[1]Sum!R83/1000</f>
        <v>0</v>
      </c>
      <c r="S138" s="6">
        <f>[1]Sum!S83/1000</f>
        <v>5.5430000000000007E-2</v>
      </c>
      <c r="T138" s="6">
        <f>[1]Sum!T83/1000</f>
        <v>0.10619999999999999</v>
      </c>
    </row>
    <row r="139" spans="2:20" x14ac:dyDescent="0.3">
      <c r="B139">
        <f>[1]Sum!B84</f>
        <v>2025</v>
      </c>
      <c r="C139" s="6">
        <f>[1]Sum!C84/1000</f>
        <v>0</v>
      </c>
      <c r="D139" s="6">
        <f>[1]Sum!D84/1000</f>
        <v>0</v>
      </c>
      <c r="E139" s="6">
        <f>[1]Sum!E84/1000</f>
        <v>1.1499999999999999</v>
      </c>
      <c r="F139" s="6">
        <f>[1]Sum!F84/1000</f>
        <v>0.50195000000000001</v>
      </c>
      <c r="G139" s="6">
        <f>[1]Sum!G84/1000</f>
        <v>0.9</v>
      </c>
      <c r="H139" s="6">
        <f>[1]Sum!H84/1000</f>
        <v>0</v>
      </c>
      <c r="I139" s="6">
        <f>[1]Sum!I84/1000</f>
        <v>4.3562599999999998</v>
      </c>
      <c r="J139" s="6">
        <f>[1]Sum!J84/1000</f>
        <v>0</v>
      </c>
      <c r="K139" s="6">
        <f>[1]Sum!K84/1000</f>
        <v>1.6602600000000001</v>
      </c>
      <c r="L139" s="6">
        <f>[1]Sum!L84/1000</f>
        <v>8.5684699999999996</v>
      </c>
      <c r="M139" s="6">
        <f>[1]Sum!M84/1000</f>
        <v>0.59974000000000527</v>
      </c>
      <c r="N139" s="6">
        <f>[1]Sum!N84/1000</f>
        <v>0</v>
      </c>
      <c r="O139" s="6">
        <f>[1]Sum!O84/1000</f>
        <v>0</v>
      </c>
      <c r="P139" s="6">
        <f>[1]Sum!P84/1000</f>
        <v>2.0249999999999999</v>
      </c>
      <c r="Q139" s="6">
        <f>[1]Sum!Q84/1000</f>
        <v>0</v>
      </c>
      <c r="R139" s="6">
        <f>[1]Sum!R84/1000</f>
        <v>0</v>
      </c>
      <c r="S139" s="6">
        <f>[1]Sum!S84/1000</f>
        <v>3.0870000000000002E-2</v>
      </c>
      <c r="T139" s="6">
        <f>[1]Sum!T84/1000</f>
        <v>2.88964</v>
      </c>
    </row>
    <row r="140" spans="2:20" x14ac:dyDescent="0.3">
      <c r="B140">
        <f>[1]Sum!B85</f>
        <v>2026</v>
      </c>
      <c r="C140" s="6">
        <f>[1]Sum!C85/1000</f>
        <v>0</v>
      </c>
      <c r="D140" s="6">
        <f>[1]Sum!D85/1000</f>
        <v>0</v>
      </c>
      <c r="E140" s="6">
        <f>[1]Sum!E85/1000</f>
        <v>1</v>
      </c>
      <c r="F140" s="6">
        <f>[1]Sum!F85/1000</f>
        <v>0</v>
      </c>
      <c r="G140" s="6">
        <f>[1]Sum!G85/1000</f>
        <v>0.93067</v>
      </c>
      <c r="H140" s="6">
        <f>[1]Sum!H85/1000</f>
        <v>0.22978000000000001</v>
      </c>
      <c r="I140" s="6">
        <f>[1]Sum!I85/1000</f>
        <v>1.7098</v>
      </c>
      <c r="J140" s="6">
        <f>[1]Sum!J85/1000</f>
        <v>0</v>
      </c>
      <c r="K140" s="6">
        <f>[1]Sum!K85/1000</f>
        <v>1.8903799999999999</v>
      </c>
      <c r="L140" s="6">
        <f>[1]Sum!L85/1000</f>
        <v>5.7606299999999999</v>
      </c>
      <c r="M140" s="6">
        <f>[1]Sum!M85/1000</f>
        <v>0.63560000000000583</v>
      </c>
      <c r="N140" s="6">
        <f>[1]Sum!N85/1000</f>
        <v>0</v>
      </c>
      <c r="O140" s="6">
        <f>[1]Sum!O85/1000</f>
        <v>0</v>
      </c>
      <c r="P140" s="6">
        <f>[1]Sum!P85/1000</f>
        <v>2.0259999999999998</v>
      </c>
      <c r="Q140" s="6">
        <f>[1]Sum!Q85/1000</f>
        <v>0</v>
      </c>
      <c r="R140" s="6">
        <f>[1]Sum!R85/1000</f>
        <v>0</v>
      </c>
      <c r="S140" s="6">
        <f>[1]Sum!S85/1000</f>
        <v>6.9130000000000011E-2</v>
      </c>
      <c r="T140" s="6">
        <f>[1]Sum!T85/1000</f>
        <v>2.74925</v>
      </c>
    </row>
    <row r="141" spans="2:20" x14ac:dyDescent="0.3">
      <c r="B141">
        <f>[1]Sum!B86</f>
        <v>2027</v>
      </c>
      <c r="C141" s="6">
        <f>[1]Sum!C86/1000</f>
        <v>0</v>
      </c>
      <c r="D141" s="6">
        <f>[1]Sum!D86/1000</f>
        <v>0</v>
      </c>
      <c r="E141" s="6">
        <f>[1]Sum!E86/1000</f>
        <v>0.37051000000000001</v>
      </c>
      <c r="F141" s="6">
        <f>[1]Sum!F86/1000</f>
        <v>0</v>
      </c>
      <c r="G141" s="6">
        <f>[1]Sum!G86/1000</f>
        <v>1</v>
      </c>
      <c r="H141" s="6">
        <f>[1]Sum!H86/1000</f>
        <v>1.7729999999999999E-2</v>
      </c>
      <c r="I141" s="6">
        <f>[1]Sum!I86/1000</f>
        <v>0.8881</v>
      </c>
      <c r="J141" s="6">
        <f>[1]Sum!J86/1000</f>
        <v>0</v>
      </c>
      <c r="K141" s="6">
        <f>[1]Sum!K86/1000</f>
        <v>1.6381599999999998</v>
      </c>
      <c r="L141" s="6">
        <f>[1]Sum!L86/1000</f>
        <v>3.9144999999999999</v>
      </c>
      <c r="M141" s="6">
        <f>[1]Sum!M86/1000</f>
        <v>0.61075999999999475</v>
      </c>
      <c r="N141" s="6">
        <f>[1]Sum!N86/1000</f>
        <v>0</v>
      </c>
      <c r="O141" s="6">
        <f>[1]Sum!O86/1000</f>
        <v>0</v>
      </c>
      <c r="P141" s="6">
        <f>[1]Sum!P86/1000</f>
        <v>2.0270000000000001</v>
      </c>
      <c r="Q141" s="6">
        <f>[1]Sum!Q86/1000</f>
        <v>0</v>
      </c>
      <c r="R141" s="6">
        <f>[1]Sum!R86/1000</f>
        <v>0</v>
      </c>
      <c r="S141" s="6">
        <f>[1]Sum!S86/1000</f>
        <v>8.115E-2</v>
      </c>
      <c r="T141" s="6">
        <f>[1]Sum!T86/1000</f>
        <v>3.1128100000000001</v>
      </c>
    </row>
    <row r="142" spans="2:20" x14ac:dyDescent="0.3">
      <c r="B142">
        <f>[1]Sum!B87</f>
        <v>2028</v>
      </c>
      <c r="C142" s="6">
        <f>[1]Sum!C87/1000</f>
        <v>0</v>
      </c>
      <c r="D142" s="6">
        <f>[1]Sum!D87/1000</f>
        <v>0</v>
      </c>
      <c r="E142" s="6">
        <f>[1]Sum!E87/1000</f>
        <v>0.14174</v>
      </c>
      <c r="F142" s="6">
        <f>[1]Sum!F87/1000</f>
        <v>0</v>
      </c>
      <c r="G142" s="6">
        <f>[1]Sum!G87/1000</f>
        <v>1.1499999999999999</v>
      </c>
      <c r="H142" s="6">
        <f>[1]Sum!H87/1000</f>
        <v>0.14094999999999999</v>
      </c>
      <c r="I142" s="6">
        <f>[1]Sum!I87/1000</f>
        <v>0</v>
      </c>
      <c r="J142" s="6">
        <f>[1]Sum!J87/1000</f>
        <v>0</v>
      </c>
      <c r="K142" s="6">
        <f>[1]Sum!K87/1000</f>
        <v>0.56892000000000009</v>
      </c>
      <c r="L142" s="6">
        <f>[1]Sum!L87/1000</f>
        <v>2.0016100000000003</v>
      </c>
      <c r="M142" s="6">
        <f>[1]Sum!M87/1000</f>
        <v>0.5894400000000023</v>
      </c>
      <c r="N142" s="6">
        <f>[1]Sum!N87/1000</f>
        <v>0</v>
      </c>
      <c r="O142" s="6">
        <f>[1]Sum!O87/1000</f>
        <v>0</v>
      </c>
      <c r="P142" s="6">
        <f>[1]Sum!P87/1000</f>
        <v>2.028</v>
      </c>
      <c r="Q142" s="6">
        <f>[1]Sum!Q87/1000</f>
        <v>0</v>
      </c>
      <c r="R142" s="6">
        <f>[1]Sum!R87/1000</f>
        <v>0</v>
      </c>
      <c r="S142" s="6">
        <f>[1]Sum!S87/1000</f>
        <v>9.7670000000000007E-2</v>
      </c>
      <c r="T142" s="6">
        <f>[1]Sum!T87/1000</f>
        <v>3.9824999999999999</v>
      </c>
    </row>
    <row r="143" spans="2:20" x14ac:dyDescent="0.3">
      <c r="B143">
        <f>[1]Sum!B88</f>
        <v>2029</v>
      </c>
      <c r="C143" s="6">
        <f>[1]Sum!C88/1000</f>
        <v>0</v>
      </c>
      <c r="D143" s="6">
        <f>[1]Sum!D88/1000</f>
        <v>0</v>
      </c>
      <c r="E143" s="6">
        <f>[1]Sum!E88/1000</f>
        <v>1</v>
      </c>
      <c r="F143" s="6">
        <f>[1]Sum!F88/1000</f>
        <v>0</v>
      </c>
      <c r="G143" s="6">
        <f>[1]Sum!G88/1000</f>
        <v>1.07555</v>
      </c>
      <c r="H143" s="6">
        <f>[1]Sum!H88/1000</f>
        <v>0.16365000000000002</v>
      </c>
      <c r="I143" s="6">
        <f>[1]Sum!I88/1000</f>
        <v>0</v>
      </c>
      <c r="J143" s="6">
        <f>[1]Sum!J88/1000</f>
        <v>0</v>
      </c>
      <c r="K143" s="6">
        <f>[1]Sum!K88/1000</f>
        <v>1.1039500000000002</v>
      </c>
      <c r="L143" s="6">
        <f>[1]Sum!L88/1000</f>
        <v>3.3431500000000005</v>
      </c>
      <c r="M143" s="6">
        <f>[1]Sum!M88/1000</f>
        <v>0.55675999999999481</v>
      </c>
      <c r="N143" s="6">
        <f>[1]Sum!N88/1000</f>
        <v>0</v>
      </c>
      <c r="O143" s="6">
        <f>[1]Sum!O88/1000</f>
        <v>0</v>
      </c>
      <c r="P143" s="6">
        <f>[1]Sum!P88/1000</f>
        <v>2.0289999999999999</v>
      </c>
      <c r="Q143" s="6">
        <f>[1]Sum!Q88/1000</f>
        <v>6.4099999999999999E-3</v>
      </c>
      <c r="R143" s="6">
        <f>[1]Sum!R88/1000</f>
        <v>0</v>
      </c>
      <c r="S143" s="6">
        <f>[1]Sum!S88/1000</f>
        <v>7.4210000000000012E-2</v>
      </c>
      <c r="T143" s="6">
        <f>[1]Sum!T88/1000</f>
        <v>4.6964699999999997</v>
      </c>
    </row>
    <row r="144" spans="2:20" x14ac:dyDescent="0.3">
      <c r="B144">
        <f>[1]Sum!B89</f>
        <v>2030</v>
      </c>
      <c r="C144" s="6">
        <f>[1]Sum!C89/1000</f>
        <v>0</v>
      </c>
      <c r="D144" s="6">
        <f>[1]Sum!D89/1000</f>
        <v>0</v>
      </c>
      <c r="E144" s="6">
        <f>[1]Sum!E89/1000</f>
        <v>1.01166</v>
      </c>
      <c r="F144" s="6">
        <f>[1]Sum!F89/1000</f>
        <v>0</v>
      </c>
      <c r="G144" s="6">
        <f>[1]Sum!G89/1000</f>
        <v>1.2089400000000001</v>
      </c>
      <c r="H144" s="6">
        <f>[1]Sum!H89/1000</f>
        <v>9.987E-2</v>
      </c>
      <c r="I144" s="6">
        <f>[1]Sum!I89/1000</f>
        <v>0</v>
      </c>
      <c r="J144" s="6">
        <f>[1]Sum!J89/1000</f>
        <v>0</v>
      </c>
      <c r="K144" s="6">
        <f>[1]Sum!K89/1000</f>
        <v>1.5221699999999998</v>
      </c>
      <c r="L144" s="6">
        <f>[1]Sum!L89/1000</f>
        <v>3.8426399999999994</v>
      </c>
      <c r="M144" s="6">
        <f>[1]Sum!M89/1000</f>
        <v>1.3466400000000067</v>
      </c>
      <c r="N144" s="6">
        <f>[1]Sum!N89/1000</f>
        <v>0</v>
      </c>
      <c r="O144" s="6">
        <f>[1]Sum!O89/1000</f>
        <v>0</v>
      </c>
      <c r="P144" s="6">
        <f>[1]Sum!P89/1000</f>
        <v>2.0299999999999998</v>
      </c>
      <c r="Q144" s="6">
        <f>[1]Sum!Q89/1000</f>
        <v>2.648E-2</v>
      </c>
      <c r="R144" s="6">
        <f>[1]Sum!R89/1000</f>
        <v>0</v>
      </c>
      <c r="S144" s="6">
        <f>[1]Sum!S89/1000</f>
        <v>6.8970000000000004E-2</v>
      </c>
      <c r="T144" s="6">
        <f>[1]Sum!T89/1000</f>
        <v>4.19191</v>
      </c>
    </row>
    <row r="145" spans="1:29" x14ac:dyDescent="0.3">
      <c r="D145">
        <f>10/92</f>
        <v>0.10869565217391304</v>
      </c>
    </row>
    <row r="146" spans="1:29" ht="18" thickBot="1" x14ac:dyDescent="0.4">
      <c r="C146" s="4" t="s">
        <v>8</v>
      </c>
      <c r="D146" s="11"/>
      <c r="E146" s="11"/>
      <c r="T146" s="10"/>
      <c r="X146" t="str">
        <f>L147</f>
        <v>Average Generation cost ($/MWh)</v>
      </c>
    </row>
    <row r="147" spans="1:29" ht="60" customHeight="1" thickTop="1" x14ac:dyDescent="0.3">
      <c r="C147" s="12" t="s">
        <v>34</v>
      </c>
      <c r="D147" s="12" t="s">
        <v>43</v>
      </c>
      <c r="E147" s="12" t="s">
        <v>22</v>
      </c>
      <c r="F147" s="12" t="s">
        <v>19</v>
      </c>
      <c r="G147" s="12" t="s">
        <v>32</v>
      </c>
      <c r="H147" s="12" t="s">
        <v>31</v>
      </c>
      <c r="I147" s="12" t="s">
        <v>40</v>
      </c>
      <c r="J147" s="12" t="s">
        <v>20</v>
      </c>
      <c r="K147" s="12" t="s">
        <v>41</v>
      </c>
      <c r="L147" s="12" t="s">
        <v>9</v>
      </c>
      <c r="M147" s="12" t="s">
        <v>21</v>
      </c>
      <c r="N147" s="12" t="s">
        <v>18</v>
      </c>
      <c r="O147" s="15" t="s">
        <v>17</v>
      </c>
      <c r="P147" s="12" t="s">
        <v>35</v>
      </c>
      <c r="Q147" s="12" t="s">
        <v>36</v>
      </c>
      <c r="R147" s="12" t="s">
        <v>37</v>
      </c>
      <c r="Z147" t="s">
        <v>53</v>
      </c>
      <c r="AA147" t="s">
        <v>54</v>
      </c>
      <c r="AB147" t="s">
        <v>55</v>
      </c>
      <c r="AC147" t="s">
        <v>56</v>
      </c>
    </row>
    <row r="148" spans="1:29" ht="15" customHeight="1" x14ac:dyDescent="0.3">
      <c r="C148" s="12" t="s">
        <v>15</v>
      </c>
      <c r="D148" s="12" t="s">
        <v>15</v>
      </c>
      <c r="E148" s="12" t="s">
        <v>15</v>
      </c>
      <c r="F148" s="12" t="s">
        <v>15</v>
      </c>
      <c r="G148" s="12" t="s">
        <v>15</v>
      </c>
      <c r="H148" s="12" t="s">
        <v>15</v>
      </c>
      <c r="I148" s="12" t="s">
        <v>15</v>
      </c>
      <c r="J148" s="12" t="s">
        <v>15</v>
      </c>
      <c r="K148" s="12" t="s">
        <v>42</v>
      </c>
      <c r="L148" s="12" t="s">
        <v>16</v>
      </c>
      <c r="M148" s="12" t="s">
        <v>15</v>
      </c>
      <c r="N148" s="12" t="s">
        <v>15</v>
      </c>
      <c r="O148" s="15" t="s">
        <v>15</v>
      </c>
      <c r="P148" s="12" t="s">
        <v>39</v>
      </c>
      <c r="Q148" s="12" t="s">
        <v>39</v>
      </c>
      <c r="R148" s="12" t="s">
        <v>38</v>
      </c>
      <c r="S148" t="s">
        <v>74</v>
      </c>
      <c r="Z148" t="s">
        <v>16</v>
      </c>
      <c r="AA148" t="s">
        <v>16</v>
      </c>
      <c r="AB148" t="s">
        <v>16</v>
      </c>
      <c r="AC148" t="str">
        <f>AB148</f>
        <v>$/MWh</v>
      </c>
    </row>
    <row r="149" spans="1:29" x14ac:dyDescent="0.3">
      <c r="A149" t="s">
        <v>11</v>
      </c>
      <c r="B149">
        <f>[2]Sum!B130</f>
        <v>2010</v>
      </c>
      <c r="C149" s="6">
        <f>[2]Sum!D130/1000</f>
        <v>0.23304211283451523</v>
      </c>
      <c r="D149" s="6">
        <f>[2]Sum!H130/1000</f>
        <v>1.5590522945728729E-2</v>
      </c>
      <c r="E149" s="10">
        <f>[2]Sum!I130/1000</f>
        <v>0</v>
      </c>
      <c r="F149" s="10">
        <f>[2]Sum!E130/1000</f>
        <v>11.82579692</v>
      </c>
      <c r="G149" s="10">
        <f>[2]Sum!J130/1000-[2]Sum!K130/1000</f>
        <v>0</v>
      </c>
      <c r="H149" s="10">
        <f>[2]Sum!C130/1000</f>
        <v>7.5681177250107838</v>
      </c>
      <c r="I149" s="10">
        <f>(P149-Q149)*R149/1000</f>
        <v>0</v>
      </c>
      <c r="J149" s="10">
        <f t="shared" ref="J149:J169" si="8">SUM(C149:I149)</f>
        <v>19.642547280791028</v>
      </c>
      <c r="K149" s="10">
        <f>[2]Sum!M130*8.76/1000</f>
        <v>281.622612</v>
      </c>
      <c r="L149" s="11">
        <f>J149/K149*1000</f>
        <v>69.747763296759089</v>
      </c>
      <c r="M149" s="10">
        <f>[2]Sum!T130/1000</f>
        <v>2.5685707537600164</v>
      </c>
      <c r="N149" s="10">
        <f>M149</f>
        <v>2.5685707537600164</v>
      </c>
      <c r="O149" s="16">
        <f>NPV(0.1,J149:J169)</f>
        <v>301.66124631115332</v>
      </c>
      <c r="P149" s="11">
        <f>[2]Sum!L101/1000</f>
        <v>270.5578679188896</v>
      </c>
      <c r="Q149" s="11">
        <f>[4]Sum!L101/1000</f>
        <v>270.55974411888963</v>
      </c>
      <c r="R149">
        <v>0</v>
      </c>
      <c r="S149">
        <f>1/(1.1^(B149-B$178))</f>
        <v>1</v>
      </c>
      <c r="Y149">
        <f t="shared" ref="Y149:Y169" si="9">B149</f>
        <v>2010</v>
      </c>
      <c r="Z149" s="11">
        <f t="shared" ref="Z149:Z169" si="10">L149</f>
        <v>69.747763296759089</v>
      </c>
      <c r="AA149" s="11">
        <f t="shared" ref="AA149:AA169" si="11">L178</f>
        <v>69.747763800111983</v>
      </c>
      <c r="AB149" s="11">
        <f>REvsREnoGInga!AA149</f>
        <v>69.747763800111983</v>
      </c>
      <c r="AC149" s="11">
        <f>REvsREnoCO2!L171</f>
        <v>69.748622884965627</v>
      </c>
    </row>
    <row r="150" spans="1:29" x14ac:dyDescent="0.3">
      <c r="B150">
        <f>[2]Sum!B131</f>
        <v>2011</v>
      </c>
      <c r="C150" s="10">
        <f>[2]Sum!D131/1000</f>
        <v>0.33529173147933367</v>
      </c>
      <c r="D150" s="6">
        <f>[2]Sum!H131/1000</f>
        <v>0.1151403902528136</v>
      </c>
      <c r="E150" s="10">
        <f>[2]Sum!I131/1000</f>
        <v>0</v>
      </c>
      <c r="F150" s="10">
        <f>[2]Sum!E131/1000</f>
        <v>12.795695</v>
      </c>
      <c r="G150" s="10">
        <f>[2]Sum!J131/1000-[2]Sum!K131/1000</f>
        <v>0</v>
      </c>
      <c r="H150" s="10">
        <f>[2]Sum!C131/1000</f>
        <v>7.7874344036225054</v>
      </c>
      <c r="I150" s="10">
        <f t="shared" ref="I150:I169" si="12">(P150-Q150)*R150/1000</f>
        <v>0</v>
      </c>
      <c r="J150" s="10">
        <f t="shared" si="8"/>
        <v>21.033561525354653</v>
      </c>
      <c r="K150" s="10">
        <f>[2]Sum!M131*8.76/1000</f>
        <v>291.85078800000002</v>
      </c>
      <c r="L150" s="11">
        <f t="shared" ref="L150:L169" si="13">J150/K150*1000</f>
        <v>72.069572501392912</v>
      </c>
      <c r="M150" s="10">
        <f>[2]Sum!T131/1000</f>
        <v>2.0907853115000008</v>
      </c>
      <c r="N150" s="10">
        <f t="shared" ref="N150:N169" si="14">N149+M150</f>
        <v>4.6593560652600168</v>
      </c>
      <c r="P150" s="11">
        <f>[2]Sum!L102/1000</f>
        <v>279.58523492208968</v>
      </c>
      <c r="Q150" s="11">
        <f>[4]Sum!L102/1000</f>
        <v>279.5707451975328</v>
      </c>
      <c r="R150">
        <v>0</v>
      </c>
      <c r="S150">
        <f t="shared" ref="S150:S174" si="15">1/(1.1^(B150-B$178))</f>
        <v>0.90909090909090906</v>
      </c>
      <c r="Y150">
        <f t="shared" si="9"/>
        <v>2011</v>
      </c>
      <c r="Z150" s="11">
        <f t="shared" si="10"/>
        <v>72.069572501392912</v>
      </c>
      <c r="AA150" s="11">
        <f t="shared" si="11"/>
        <v>72.113707404558824</v>
      </c>
      <c r="AB150" s="11">
        <f>REvsREnoGInga!AA150</f>
        <v>72.153224550403863</v>
      </c>
      <c r="AC150" s="11">
        <f>REvsREnoCO2!L172</f>
        <v>72.062364072414752</v>
      </c>
    </row>
    <row r="151" spans="1:29" x14ac:dyDescent="0.3">
      <c r="B151">
        <f>[2]Sum!B132</f>
        <v>2012</v>
      </c>
      <c r="C151" s="10">
        <f>[2]Sum!D132/1000</f>
        <v>0.50763807047650777</v>
      </c>
      <c r="D151" s="6">
        <f>[2]Sum!H132/1000</f>
        <v>0.32783307360273556</v>
      </c>
      <c r="E151" s="10">
        <f>[2]Sum!I132/1000</f>
        <v>0</v>
      </c>
      <c r="F151" s="10">
        <f>[2]Sum!E132/1000</f>
        <v>13.915369939999998</v>
      </c>
      <c r="G151" s="10">
        <f>[2]Sum!J132/1000-[2]Sum!K132/1000</f>
        <v>0</v>
      </c>
      <c r="H151" s="10">
        <f>[2]Sum!C132/1000</f>
        <v>7.9309356925916452</v>
      </c>
      <c r="I151" s="10">
        <f t="shared" si="12"/>
        <v>0</v>
      </c>
      <c r="J151" s="10">
        <f t="shared" si="8"/>
        <v>22.681776776670887</v>
      </c>
      <c r="K151" s="10">
        <f>[2]Sum!M132*8.76/1000</f>
        <v>302.78326800000002</v>
      </c>
      <c r="L151" s="11">
        <f t="shared" si="13"/>
        <v>74.910931923328363</v>
      </c>
      <c r="M151" s="10">
        <f>[2]Sum!T132/1000</f>
        <v>4.0984005570784241</v>
      </c>
      <c r="N151" s="10">
        <f t="shared" si="14"/>
        <v>8.7577566223384409</v>
      </c>
      <c r="P151" s="11">
        <f>[2]Sum!L103/1000</f>
        <v>289.9862604216288</v>
      </c>
      <c r="Q151" s="11">
        <f>[4]Sum!L103/1000</f>
        <v>289.98929428611365</v>
      </c>
      <c r="R151">
        <v>0</v>
      </c>
      <c r="S151">
        <f t="shared" si="15"/>
        <v>0.82644628099173545</v>
      </c>
      <c r="Y151">
        <f t="shared" si="9"/>
        <v>2012</v>
      </c>
      <c r="Z151" s="11">
        <f t="shared" si="10"/>
        <v>74.910931923328363</v>
      </c>
      <c r="AA151" s="11">
        <f t="shared" si="11"/>
        <v>75.116286705648946</v>
      </c>
      <c r="AB151" s="11">
        <f>REvsREnoGInga!AA151</f>
        <v>75.090254030267843</v>
      </c>
      <c r="AC151" s="11">
        <f>REvsREnoCO2!L173</f>
        <v>74.922875707064975</v>
      </c>
    </row>
    <row r="152" spans="1:29" x14ac:dyDescent="0.3">
      <c r="B152">
        <f>[2]Sum!B133</f>
        <v>2013</v>
      </c>
      <c r="C152" s="10">
        <f>[2]Sum!D133/1000</f>
        <v>0.98642343784329078</v>
      </c>
      <c r="D152" s="6">
        <f>[2]Sum!H133/1000</f>
        <v>0.72107682190411126</v>
      </c>
      <c r="E152" s="10">
        <f>[2]Sum!I133/1000</f>
        <v>0</v>
      </c>
      <c r="F152" s="10">
        <f>[2]Sum!E133/1000</f>
        <v>15.163295440000001</v>
      </c>
      <c r="G152" s="10">
        <f>[2]Sum!J133/1000-[2]Sum!K133/1000</f>
        <v>0</v>
      </c>
      <c r="H152" s="10">
        <f>[2]Sum!C133/1000</f>
        <v>8.0562881206648456</v>
      </c>
      <c r="I152" s="10">
        <f t="shared" si="12"/>
        <v>0</v>
      </c>
      <c r="J152" s="10">
        <f t="shared" si="8"/>
        <v>24.92708382041225</v>
      </c>
      <c r="K152" s="10">
        <f>[2]Sum!M133*8.76/1000</f>
        <v>315.68937600000004</v>
      </c>
      <c r="L152" s="11">
        <f t="shared" si="13"/>
        <v>78.960794107978614</v>
      </c>
      <c r="M152" s="10">
        <f>[2]Sum!T133/1000</f>
        <v>9.190752643305041</v>
      </c>
      <c r="N152" s="10">
        <f t="shared" si="14"/>
        <v>17.94850926564348</v>
      </c>
      <c r="P152" s="11">
        <f>[2]Sum!L104/1000</f>
        <v>299.86142957008798</v>
      </c>
      <c r="Q152" s="11">
        <f>[4]Sum!L104/1000</f>
        <v>300.07008123776154</v>
      </c>
      <c r="R152">
        <v>0</v>
      </c>
      <c r="S152">
        <f t="shared" si="15"/>
        <v>0.75131480090157754</v>
      </c>
      <c r="Y152">
        <f t="shared" si="9"/>
        <v>2013</v>
      </c>
      <c r="Z152" s="11">
        <f t="shared" si="10"/>
        <v>78.960794107978614</v>
      </c>
      <c r="AA152" s="11">
        <f t="shared" si="11"/>
        <v>78.935878779118354</v>
      </c>
      <c r="AB152" s="11">
        <f>REvsREnoGInga!AA152</f>
        <v>78.946895756206615</v>
      </c>
      <c r="AC152" s="11">
        <f>REvsREnoCO2!L174</f>
        <v>78.919836417188705</v>
      </c>
    </row>
    <row r="153" spans="1:29" x14ac:dyDescent="0.3">
      <c r="B153">
        <f>[2]Sum!B134</f>
        <v>2014</v>
      </c>
      <c r="C153" s="10">
        <f>[2]Sum!D134/1000</f>
        <v>2.045487089294618</v>
      </c>
      <c r="D153" s="6">
        <f>[2]Sum!H134/1000</f>
        <v>1.1308143886359134</v>
      </c>
      <c r="E153" s="10">
        <f>[2]Sum!I134/1000</f>
        <v>0</v>
      </c>
      <c r="F153" s="10">
        <f>[2]Sum!E134/1000</f>
        <v>15.737344371999999</v>
      </c>
      <c r="G153" s="10">
        <f>[2]Sum!J134/1000-[2]Sum!K134/1000</f>
        <v>0</v>
      </c>
      <c r="H153" s="10">
        <f>[2]Sum!C134/1000</f>
        <v>8.1939850614301744</v>
      </c>
      <c r="I153" s="10">
        <f t="shared" si="12"/>
        <v>-1.9834800609141098E-4</v>
      </c>
      <c r="J153" s="10">
        <f t="shared" si="8"/>
        <v>27.107432563354617</v>
      </c>
      <c r="K153" s="10">
        <f>[2]Sum!M134*8.76/1000</f>
        <v>326.20838399999997</v>
      </c>
      <c r="L153" s="11">
        <f t="shared" si="13"/>
        <v>83.098515835063949</v>
      </c>
      <c r="M153" s="10">
        <f>[2]Sum!T134/1000</f>
        <v>15.546045584771974</v>
      </c>
      <c r="N153" s="10">
        <f t="shared" si="14"/>
        <v>33.494554850415454</v>
      </c>
      <c r="P153" s="11">
        <f>[2]Sum!L105/1000</f>
        <v>302.77264345513441</v>
      </c>
      <c r="Q153" s="11">
        <f>[4]Sum!L105/1000</f>
        <v>302.90757407152313</v>
      </c>
      <c r="R153">
        <v>1.47</v>
      </c>
      <c r="S153">
        <f t="shared" si="15"/>
        <v>0.68301345536507052</v>
      </c>
      <c r="Y153">
        <f t="shared" si="9"/>
        <v>2014</v>
      </c>
      <c r="Z153" s="11">
        <f t="shared" si="10"/>
        <v>83.098515835063949</v>
      </c>
      <c r="AA153" s="11">
        <f t="shared" si="11"/>
        <v>82.975758070822991</v>
      </c>
      <c r="AB153" s="11">
        <f>REvsREnoGInga!AA153</f>
        <v>82.960122217059805</v>
      </c>
      <c r="AC153" s="11">
        <f>REvsREnoCO2!L175</f>
        <v>82.969133159712584</v>
      </c>
    </row>
    <row r="154" spans="1:29" x14ac:dyDescent="0.3">
      <c r="B154">
        <f>[2]Sum!B135</f>
        <v>2015</v>
      </c>
      <c r="C154" s="10">
        <f>[2]Sum!D135/1000</f>
        <v>2.9435574928552417</v>
      </c>
      <c r="D154" s="6">
        <f>[2]Sum!H135/1000</f>
        <v>1.6113191188596763</v>
      </c>
      <c r="E154" s="10">
        <f>[2]Sum!I135/1000</f>
        <v>2.2229361959764833E-2</v>
      </c>
      <c r="F154" s="10">
        <f>[2]Sum!E135/1000</f>
        <v>16.817890231999996</v>
      </c>
      <c r="G154" s="10">
        <f>[2]Sum!J135/1000-[2]Sum!K135/1000</f>
        <v>0</v>
      </c>
      <c r="H154" s="10">
        <f>[2]Sum!C135/1000</f>
        <v>8.3810644068967441</v>
      </c>
      <c r="I154" s="10">
        <f t="shared" si="12"/>
        <v>-2.4547240222967037E-3</v>
      </c>
      <c r="J154" s="10">
        <f t="shared" si="8"/>
        <v>29.773605888549127</v>
      </c>
      <c r="K154" s="10">
        <f>[2]Sum!M135*8.76/1000</f>
        <v>339.84244800000005</v>
      </c>
      <c r="L154" s="11">
        <f t="shared" si="13"/>
        <v>87.610026539560252</v>
      </c>
      <c r="M154" s="10">
        <f>[2]Sum!T135/1000</f>
        <v>14.827454033375178</v>
      </c>
      <c r="N154" s="10">
        <f t="shared" si="14"/>
        <v>48.32200888379063</v>
      </c>
      <c r="P154" s="11">
        <f>[2]Sum!L106/1000</f>
        <v>309.23647342220158</v>
      </c>
      <c r="Q154" s="11">
        <f>[4]Sum!L106/1000</f>
        <v>310.07141356583992</v>
      </c>
      <c r="R154">
        <v>2.94</v>
      </c>
      <c r="S154">
        <f t="shared" si="15"/>
        <v>0.62092132305915493</v>
      </c>
      <c r="Y154">
        <f t="shared" si="9"/>
        <v>2015</v>
      </c>
      <c r="Z154" s="11">
        <f t="shared" si="10"/>
        <v>87.610026539560252</v>
      </c>
      <c r="AA154" s="11">
        <f t="shared" si="11"/>
        <v>87.35796983504143</v>
      </c>
      <c r="AB154" s="11">
        <f>REvsREnoGInga!AA154</f>
        <v>87.342746102568057</v>
      </c>
      <c r="AC154" s="11">
        <f>REvsREnoCO2!L176</f>
        <v>87.369380852690696</v>
      </c>
    </row>
    <row r="155" spans="1:29" x14ac:dyDescent="0.3">
      <c r="B155">
        <f>[2]Sum!B136</f>
        <v>2016</v>
      </c>
      <c r="C155" s="10">
        <f>[2]Sum!D136/1000</f>
        <v>3.7775419534486332</v>
      </c>
      <c r="D155" s="6">
        <f>[2]Sum!H136/1000</f>
        <v>2.1529860922391659</v>
      </c>
      <c r="E155" s="10">
        <f>[2]Sum!I136/1000</f>
        <v>4.0251062558641998E-2</v>
      </c>
      <c r="F155" s="10">
        <f>[2]Sum!E136/1000</f>
        <v>17.766269925999996</v>
      </c>
      <c r="G155" s="10">
        <f>[2]Sum!J136/1000-[2]Sum!K136/1000</f>
        <v>0</v>
      </c>
      <c r="H155" s="10">
        <f>[2]Sum!C136/1000</f>
        <v>8.4625566133874806</v>
      </c>
      <c r="I155" s="10">
        <f t="shared" si="12"/>
        <v>-4.8822131974405967E-3</v>
      </c>
      <c r="J155" s="10">
        <f t="shared" si="8"/>
        <v>32.194723434436476</v>
      </c>
      <c r="K155" s="10">
        <f>[2]Sum!M136*8.76/1000</f>
        <v>353.15852399999994</v>
      </c>
      <c r="L155" s="11">
        <f t="shared" si="13"/>
        <v>91.162243713637451</v>
      </c>
      <c r="M155" s="10">
        <f>[2]Sum!T136/1000</f>
        <v>14.993089287382807</v>
      </c>
      <c r="N155" s="10">
        <f t="shared" si="14"/>
        <v>63.315098171173439</v>
      </c>
      <c r="P155" s="11">
        <f>[2]Sum!L107/1000</f>
        <v>326.94592218092629</v>
      </c>
      <c r="Q155" s="11">
        <f>[4]Sum!L107/1000</f>
        <v>328.05300000347518</v>
      </c>
      <c r="R155">
        <v>4.41</v>
      </c>
      <c r="S155">
        <f t="shared" si="15"/>
        <v>0.56447393005377722</v>
      </c>
      <c r="Y155">
        <f t="shared" si="9"/>
        <v>2016</v>
      </c>
      <c r="Z155" s="11">
        <f t="shared" si="10"/>
        <v>91.162243713637451</v>
      </c>
      <c r="AA155" s="11">
        <f t="shared" si="11"/>
        <v>90.819251672057476</v>
      </c>
      <c r="AB155" s="11">
        <f>REvsREnoGInga!AA155</f>
        <v>90.785621729502211</v>
      </c>
      <c r="AC155" s="11">
        <f>REvsREnoCO2!L177</f>
        <v>90.880656123343002</v>
      </c>
    </row>
    <row r="156" spans="1:29" x14ac:dyDescent="0.3">
      <c r="B156">
        <f>[2]Sum!B137</f>
        <v>2017</v>
      </c>
      <c r="C156" s="10">
        <f>[2]Sum!D137/1000</f>
        <v>4.6023331620534726</v>
      </c>
      <c r="D156" s="6">
        <f>[2]Sum!H137/1000</f>
        <v>2.7561399736981058</v>
      </c>
      <c r="E156" s="10">
        <f>[2]Sum!I137/1000</f>
        <v>4.6468572187794176E-2</v>
      </c>
      <c r="F156" s="10">
        <f>[2]Sum!E137/1000</f>
        <v>18.620088120000002</v>
      </c>
      <c r="G156" s="10">
        <f>[2]Sum!J137/1000-[2]Sum!K137/1000</f>
        <v>0</v>
      </c>
      <c r="H156" s="10">
        <f>[2]Sum!C137/1000</f>
        <v>8.5521440117896876</v>
      </c>
      <c r="I156" s="10">
        <f t="shared" si="12"/>
        <v>-1.5725140702549062E-3</v>
      </c>
      <c r="J156" s="10">
        <f t="shared" si="8"/>
        <v>34.575601325658809</v>
      </c>
      <c r="K156" s="10">
        <f>[2]Sum!M137*8.76/1000</f>
        <v>368.00321999999994</v>
      </c>
      <c r="L156" s="11">
        <f t="shared" si="13"/>
        <v>93.954616282049955</v>
      </c>
      <c r="M156" s="10">
        <f>[2]Sum!T137/1000</f>
        <v>15.478702538631389</v>
      </c>
      <c r="N156" s="10">
        <f t="shared" si="14"/>
        <v>78.793800709804827</v>
      </c>
      <c r="P156" s="11">
        <f>[2]Sum!L108/1000</f>
        <v>330.66947697840476</v>
      </c>
      <c r="Q156" s="11">
        <f>[4]Sum!L108/1000</f>
        <v>330.93691134409437</v>
      </c>
      <c r="R156">
        <v>5.88</v>
      </c>
      <c r="S156">
        <f t="shared" si="15"/>
        <v>0.51315811823070645</v>
      </c>
      <c r="Y156">
        <f t="shared" si="9"/>
        <v>2017</v>
      </c>
      <c r="Z156" s="11">
        <f t="shared" si="10"/>
        <v>93.954616282049955</v>
      </c>
      <c r="AA156" s="11">
        <f t="shared" si="11"/>
        <v>93.654761203942954</v>
      </c>
      <c r="AB156" s="11">
        <f>REvsREnoGInga!AA156</f>
        <v>93.620582759457989</v>
      </c>
      <c r="AC156" s="11">
        <f>REvsREnoCO2!L178</f>
        <v>93.612526359562082</v>
      </c>
    </row>
    <row r="157" spans="1:29" x14ac:dyDescent="0.3">
      <c r="B157">
        <f>[2]Sum!B138</f>
        <v>2018</v>
      </c>
      <c r="C157" s="10">
        <f>[2]Sum!D138/1000</f>
        <v>5.3642424943236842</v>
      </c>
      <c r="D157" s="6">
        <f>[2]Sum!H138/1000</f>
        <v>3.3501999194871099</v>
      </c>
      <c r="E157" s="10">
        <f>[2]Sum!I138/1000</f>
        <v>4.8134582362719627E-2</v>
      </c>
      <c r="F157" s="10">
        <f>[2]Sum!E138/1000</f>
        <v>19.389796294</v>
      </c>
      <c r="G157" s="10">
        <f>[2]Sum!J138/1000-[2]Sum!K138/1000</f>
        <v>0</v>
      </c>
      <c r="H157" s="10">
        <f>[2]Sum!C138/1000</f>
        <v>8.6328463103799713</v>
      </c>
      <c r="I157" s="10">
        <f t="shared" si="12"/>
        <v>-8.1057548064727477E-3</v>
      </c>
      <c r="J157" s="10">
        <f t="shared" si="8"/>
        <v>36.777113845747017</v>
      </c>
      <c r="K157" s="10">
        <f>[2]Sum!M138*8.76/1000</f>
        <v>383.83341599999983</v>
      </c>
      <c r="L157" s="11">
        <f t="shared" si="13"/>
        <v>95.815299848064896</v>
      </c>
      <c r="M157" s="10">
        <f>[2]Sum!T138/1000</f>
        <v>14.687633088565619</v>
      </c>
      <c r="N157" s="10">
        <f t="shared" si="14"/>
        <v>93.481433798370446</v>
      </c>
      <c r="P157" s="11">
        <f>[2]Sum!L109/1000</f>
        <v>332.27836944128643</v>
      </c>
      <c r="Q157" s="11">
        <f>[4]Sum!L109/1000</f>
        <v>333.38119322448</v>
      </c>
      <c r="R157">
        <v>7.35</v>
      </c>
      <c r="S157">
        <f t="shared" si="15"/>
        <v>0.46650738020973315</v>
      </c>
      <c r="Y157">
        <f t="shared" si="9"/>
        <v>2018</v>
      </c>
      <c r="Z157" s="11">
        <f t="shared" si="10"/>
        <v>95.815299848064896</v>
      </c>
      <c r="AA157" s="11">
        <f t="shared" si="11"/>
        <v>95.445258948988794</v>
      </c>
      <c r="AB157" s="11">
        <f>REvsREnoGInga!AA157</f>
        <v>96.031846573377138</v>
      </c>
      <c r="AC157" s="11">
        <f>REvsREnoCO2!L179</f>
        <v>95.478697066657986</v>
      </c>
    </row>
    <row r="158" spans="1:29" x14ac:dyDescent="0.3">
      <c r="B158">
        <f>[2]Sum!B139</f>
        <v>2019</v>
      </c>
      <c r="C158" s="10">
        <f>[2]Sum!D139/1000</f>
        <v>6.1195205462661786</v>
      </c>
      <c r="D158" s="6">
        <f>[2]Sum!H139/1000</f>
        <v>4.0105279214837282</v>
      </c>
      <c r="E158" s="10">
        <f>[2]Sum!I139/1000</f>
        <v>5.2651239556821335E-2</v>
      </c>
      <c r="F158" s="10">
        <f>[2]Sum!E139/1000</f>
        <v>20.803449327999999</v>
      </c>
      <c r="G158" s="10">
        <f>[2]Sum!J139/1000-[2]Sum!K139/1000</f>
        <v>0</v>
      </c>
      <c r="H158" s="10">
        <f>[2]Sum!C139/1000</f>
        <v>8.7352199802950885</v>
      </c>
      <c r="I158" s="10">
        <f t="shared" si="12"/>
        <v>-7.8584370484473601E-3</v>
      </c>
      <c r="J158" s="10">
        <f t="shared" si="8"/>
        <v>39.713510578553368</v>
      </c>
      <c r="K158" s="10">
        <f>[2]Sum!M139*8.76/1000</f>
        <v>400.74722400000007</v>
      </c>
      <c r="L158" s="11">
        <f t="shared" si="13"/>
        <v>99.098654214391672</v>
      </c>
      <c r="M158" s="10">
        <f>[2]Sum!T139/1000</f>
        <v>15.349333891533822</v>
      </c>
      <c r="N158" s="10">
        <f t="shared" si="14"/>
        <v>108.83076768990426</v>
      </c>
      <c r="P158" s="11">
        <f>[2]Sum!L110/1000</f>
        <v>337.03856628781449</v>
      </c>
      <c r="Q158" s="11">
        <f>[4]Sum!L110/1000</f>
        <v>337.92954554500807</v>
      </c>
      <c r="R158">
        <v>8.82</v>
      </c>
      <c r="S158">
        <f t="shared" si="15"/>
        <v>0.42409761837248466</v>
      </c>
      <c r="Y158">
        <f t="shared" si="9"/>
        <v>2019</v>
      </c>
      <c r="Z158" s="11">
        <f t="shared" si="10"/>
        <v>99.098654214391672</v>
      </c>
      <c r="AA158" s="11">
        <f t="shared" si="11"/>
        <v>98.692420174596791</v>
      </c>
      <c r="AB158" s="11">
        <f>REvsREnoGInga!AA158</f>
        <v>100.54336631384005</v>
      </c>
      <c r="AC158" s="11">
        <f>REvsREnoCO2!L180</f>
        <v>97.914442862582817</v>
      </c>
    </row>
    <row r="159" spans="1:29" x14ac:dyDescent="0.3">
      <c r="B159">
        <f>[2]Sum!B140</f>
        <v>2020</v>
      </c>
      <c r="C159" s="10">
        <f>[2]Sum!D140/1000</f>
        <v>6.8108043936109439</v>
      </c>
      <c r="D159" s="6">
        <f>[2]Sum!H140/1000</f>
        <v>4.651479816745189</v>
      </c>
      <c r="E159" s="10">
        <f>[2]Sum!I140/1000</f>
        <v>5.711471645915326E-2</v>
      </c>
      <c r="F159" s="10">
        <f>[2]Sum!E140/1000</f>
        <v>22.058088682000005</v>
      </c>
      <c r="G159" s="10">
        <f>[2]Sum!J140/1000-[2]Sum!K140/1000</f>
        <v>0</v>
      </c>
      <c r="H159" s="10">
        <f>[2]Sum!C140/1000</f>
        <v>8.8117920850426863</v>
      </c>
      <c r="I159" s="10">
        <f t="shared" si="12"/>
        <v>-3.1066709334897889E-2</v>
      </c>
      <c r="J159" s="10">
        <f t="shared" si="8"/>
        <v>42.358212984523071</v>
      </c>
      <c r="K159" s="10">
        <f>[2]Sum!M140*8.76/1000</f>
        <v>416.34790800000002</v>
      </c>
      <c r="L159" s="11">
        <f t="shared" si="13"/>
        <v>101.73754249900799</v>
      </c>
      <c r="M159" s="10">
        <f>[2]Sum!T140/1000</f>
        <v>14.524954269130408</v>
      </c>
      <c r="N159" s="10">
        <f t="shared" si="14"/>
        <v>123.35572195903467</v>
      </c>
      <c r="P159" s="11">
        <f>[2]Sum!L111/1000</f>
        <v>340.8232358179248</v>
      </c>
      <c r="Q159" s="11">
        <f>[4]Sum!L111/1000</f>
        <v>343.84235237136483</v>
      </c>
      <c r="R159">
        <v>10.29</v>
      </c>
      <c r="S159">
        <f t="shared" si="15"/>
        <v>0.38554328942953148</v>
      </c>
      <c r="Y159">
        <f t="shared" si="9"/>
        <v>2020</v>
      </c>
      <c r="Z159" s="11">
        <f t="shared" si="10"/>
        <v>101.73754249900799</v>
      </c>
      <c r="AA159" s="11">
        <f t="shared" si="11"/>
        <v>101.42640731153138</v>
      </c>
      <c r="AB159" s="11">
        <f>REvsREnoGInga!AA159</f>
        <v>103.54499459741737</v>
      </c>
      <c r="AC159" s="11">
        <f>REvsREnoCO2!L181</f>
        <v>101.31851445097044</v>
      </c>
    </row>
    <row r="160" spans="1:29" x14ac:dyDescent="0.3">
      <c r="B160">
        <f>[2]Sum!B141</f>
        <v>2021</v>
      </c>
      <c r="C160" s="10">
        <f>[2]Sum!D141/1000</f>
        <v>7.3624066650252233</v>
      </c>
      <c r="D160" s="6">
        <f>[2]Sum!H141/1000</f>
        <v>5.2759544143804638</v>
      </c>
      <c r="E160" s="10">
        <f>[2]Sum!I141/1000</f>
        <v>6.1127994684606592E-2</v>
      </c>
      <c r="F160" s="10">
        <f>[2]Sum!E141/1000</f>
        <v>23.588728237999998</v>
      </c>
      <c r="G160" s="10">
        <f>[2]Sum!J141/1000-[2]Sum!K141/1000</f>
        <v>0</v>
      </c>
      <c r="H160" s="10">
        <f>[2]Sum!C141/1000</f>
        <v>8.8814343868403292</v>
      </c>
      <c r="I160" s="10">
        <f t="shared" si="12"/>
        <v>-6.5859680574107876E-2</v>
      </c>
      <c r="J160" s="10">
        <f t="shared" si="8"/>
        <v>45.103792018356515</v>
      </c>
      <c r="K160" s="10">
        <f>[2]Sum!M141*8.76/1000</f>
        <v>430.69328400000001</v>
      </c>
      <c r="L160" s="11">
        <f t="shared" si="13"/>
        <v>104.72369478219335</v>
      </c>
      <c r="M160" s="10">
        <f>[2]Sum!T141/1000</f>
        <v>12.900477978112269</v>
      </c>
      <c r="N160" s="10">
        <f t="shared" si="14"/>
        <v>136.25619993714693</v>
      </c>
      <c r="P160" s="11">
        <f>[2]Sum!L112/1000</f>
        <v>346.48714830349451</v>
      </c>
      <c r="Q160" s="11">
        <f>[4]Sum!L112/1000</f>
        <v>352.08746127748327</v>
      </c>
      <c r="R160">
        <v>11.76</v>
      </c>
      <c r="S160">
        <f t="shared" si="15"/>
        <v>0.3504938994813922</v>
      </c>
      <c r="Y160">
        <f t="shared" si="9"/>
        <v>2021</v>
      </c>
      <c r="Z160" s="11">
        <f t="shared" si="10"/>
        <v>104.72369478219335</v>
      </c>
      <c r="AA160" s="11">
        <f t="shared" si="11"/>
        <v>102.50925373180037</v>
      </c>
      <c r="AB160" s="11">
        <f>REvsREnoGInga!AA160</f>
        <v>106.48626819468316</v>
      </c>
      <c r="AC160" s="11">
        <f>REvsREnoCO2!L182</f>
        <v>104.14439652679586</v>
      </c>
    </row>
    <row r="161" spans="1:29" x14ac:dyDescent="0.3">
      <c r="B161">
        <f>[2]Sum!B142</f>
        <v>2022</v>
      </c>
      <c r="C161" s="10">
        <f>[2]Sum!D142/1000</f>
        <v>8.1894282038694683</v>
      </c>
      <c r="D161" s="6">
        <f>[2]Sum!H142/1000</f>
        <v>5.889860222983283</v>
      </c>
      <c r="E161" s="10">
        <f>[2]Sum!I142/1000</f>
        <v>6.985964845225387E-2</v>
      </c>
      <c r="F161" s="10">
        <f>[2]Sum!E142/1000</f>
        <v>24.677217634000002</v>
      </c>
      <c r="G161" s="10">
        <f>[2]Sum!J142/1000-[2]Sum!K142/1000</f>
        <v>0</v>
      </c>
      <c r="H161" s="10">
        <f>[2]Sum!C142/1000</f>
        <v>8.9746116394636317</v>
      </c>
      <c r="I161" s="10">
        <f t="shared" si="12"/>
        <v>-0.13433317733226513</v>
      </c>
      <c r="J161" s="10">
        <f t="shared" si="8"/>
        <v>47.666644171436374</v>
      </c>
      <c r="K161" s="10">
        <f>[2]Sum!M142*8.76/1000</f>
        <v>444.47626800000006</v>
      </c>
      <c r="L161" s="11">
        <f t="shared" si="13"/>
        <v>107.24227051743597</v>
      </c>
      <c r="M161" s="10">
        <f>[2]Sum!T142/1000</f>
        <v>15.638670428582106</v>
      </c>
      <c r="N161" s="10">
        <f t="shared" si="14"/>
        <v>151.89487036572905</v>
      </c>
      <c r="P161" s="11">
        <f>[2]Sum!L113/1000</f>
        <v>350.25898798236477</v>
      </c>
      <c r="Q161" s="11">
        <f>[4]Sum!L113/1000</f>
        <v>360.41266729697287</v>
      </c>
      <c r="R161">
        <v>13.23</v>
      </c>
      <c r="S161">
        <f t="shared" si="15"/>
        <v>0.31863081771035656</v>
      </c>
      <c r="Y161">
        <f t="shared" si="9"/>
        <v>2022</v>
      </c>
      <c r="Z161" s="11">
        <f t="shared" si="10"/>
        <v>107.24227051743597</v>
      </c>
      <c r="AA161" s="11">
        <f t="shared" si="11"/>
        <v>103.90844929585721</v>
      </c>
      <c r="AB161" s="11">
        <f>REvsREnoGInga!AA161</f>
        <v>108.61174461912515</v>
      </c>
      <c r="AC161" s="11">
        <f>REvsREnoCO2!L183</f>
        <v>106.68612802355615</v>
      </c>
    </row>
    <row r="162" spans="1:29" x14ac:dyDescent="0.3">
      <c r="B162">
        <f>[2]Sum!B143</f>
        <v>2023</v>
      </c>
      <c r="C162" s="10">
        <f>[2]Sum!D143/1000</f>
        <v>9.5673865242209217</v>
      </c>
      <c r="D162" s="6">
        <f>[2]Sum!H143/1000</f>
        <v>6.5250635263151109</v>
      </c>
      <c r="E162" s="10">
        <f>[2]Sum!I143/1000</f>
        <v>9.5315587079912292E-2</v>
      </c>
      <c r="F162" s="10">
        <f>[2]Sum!E143/1000</f>
        <v>25.306056910000002</v>
      </c>
      <c r="G162" s="10">
        <f>[2]Sum!J143/1000-[2]Sum!K143/1000</f>
        <v>0</v>
      </c>
      <c r="H162" s="10">
        <f>[2]Sum!C143/1000</f>
        <v>9.1544511676190901</v>
      </c>
      <c r="I162" s="10">
        <f t="shared" si="12"/>
        <v>-0.31759891781182009</v>
      </c>
      <c r="J162" s="10">
        <f t="shared" si="8"/>
        <v>50.330674797423214</v>
      </c>
      <c r="K162" s="10">
        <f>[2]Sum!M143*8.76/1000</f>
        <v>458.38802399999997</v>
      </c>
      <c r="L162" s="11">
        <f t="shared" si="13"/>
        <v>109.79927956717999</v>
      </c>
      <c r="M162" s="10">
        <f>[2]Sum!T143/1000</f>
        <v>21.821403762318411</v>
      </c>
      <c r="N162" s="10">
        <f t="shared" si="14"/>
        <v>173.71627412804747</v>
      </c>
      <c r="P162" s="11">
        <f>[2]Sum!L114/1000</f>
        <v>346.50551679745445</v>
      </c>
      <c r="Q162" s="11">
        <f>[4]Sum!L114/1000</f>
        <v>368.11088535608167</v>
      </c>
      <c r="R162">
        <v>14.7</v>
      </c>
      <c r="S162">
        <f t="shared" si="15"/>
        <v>0.28966437973668779</v>
      </c>
      <c r="Y162">
        <f t="shared" si="9"/>
        <v>2023</v>
      </c>
      <c r="Z162" s="11">
        <f t="shared" si="10"/>
        <v>109.79927956717999</v>
      </c>
      <c r="AA162" s="11">
        <f t="shared" si="11"/>
        <v>105.98486560000401</v>
      </c>
      <c r="AB162" s="11">
        <f>REvsREnoGInga!AA162</f>
        <v>111.05201295933863</v>
      </c>
      <c r="AC162" s="11">
        <f>REvsREnoCO2!L184</f>
        <v>108.70734082968774</v>
      </c>
    </row>
    <row r="163" spans="1:29" x14ac:dyDescent="0.3">
      <c r="B163">
        <f>[2]Sum!B144</f>
        <v>2024</v>
      </c>
      <c r="C163" s="10">
        <f>[2]Sum!D144/1000</f>
        <v>10.780686976321759</v>
      </c>
      <c r="D163" s="6">
        <f>[2]Sum!H144/1000</f>
        <v>7.1184547460086893</v>
      </c>
      <c r="E163" s="10">
        <f>[2]Sum!I144/1000</f>
        <v>0.12381472205901684</v>
      </c>
      <c r="F163" s="10">
        <f>[2]Sum!E144/1000</f>
        <v>26.309570966000003</v>
      </c>
      <c r="G163" s="10">
        <f>[2]Sum!J144/1000-[2]Sum!K144/1000</f>
        <v>0</v>
      </c>
      <c r="H163" s="10">
        <f>[2]Sum!C144/1000</f>
        <v>9.3209016408879215</v>
      </c>
      <c r="I163" s="10">
        <f t="shared" si="12"/>
        <v>-0.37701817786508396</v>
      </c>
      <c r="J163" s="10">
        <f t="shared" si="8"/>
        <v>53.276410873412303</v>
      </c>
      <c r="K163" s="10">
        <f>[2]Sum!M144*8.76/1000</f>
        <v>472.73164800000001</v>
      </c>
      <c r="L163" s="11">
        <f t="shared" si="13"/>
        <v>112.69905685140907</v>
      </c>
      <c r="M163" s="10">
        <f>[2]Sum!T144/1000</f>
        <v>19.458246951501586</v>
      </c>
      <c r="N163" s="10">
        <f t="shared" si="14"/>
        <v>193.17452107954907</v>
      </c>
      <c r="P163" s="11">
        <f>[2]Sum!L115/1000</f>
        <v>348.27395160865439</v>
      </c>
      <c r="Q163" s="11">
        <f>[4]Sum!L115/1000</f>
        <v>371.58985623852971</v>
      </c>
      <c r="R163">
        <v>16.170000000000002</v>
      </c>
      <c r="S163">
        <f t="shared" si="15"/>
        <v>0.26333125430607973</v>
      </c>
      <c r="Y163">
        <f t="shared" si="9"/>
        <v>2024</v>
      </c>
      <c r="Z163" s="11">
        <f t="shared" si="10"/>
        <v>112.69905685140907</v>
      </c>
      <c r="AA163" s="11">
        <f t="shared" si="11"/>
        <v>108.01443519151849</v>
      </c>
      <c r="AB163" s="11">
        <f>REvsREnoGInga!AA163</f>
        <v>113.44929476013266</v>
      </c>
      <c r="AC163" s="11">
        <f>REvsREnoCO2!L185</f>
        <v>110.6602593683356</v>
      </c>
    </row>
    <row r="164" spans="1:29" x14ac:dyDescent="0.3">
      <c r="B164">
        <f>[2]Sum!B145</f>
        <v>2025</v>
      </c>
      <c r="C164" s="10">
        <f>[2]Sum!D145/1000</f>
        <v>13.010210885139042</v>
      </c>
      <c r="D164" s="6">
        <f>[2]Sum!H145/1000</f>
        <v>7.6917094478441888</v>
      </c>
      <c r="E164" s="10">
        <f>[2]Sum!I145/1000</f>
        <v>0.14450368936062274</v>
      </c>
      <c r="F164" s="10">
        <f>[2]Sum!E145/1000</f>
        <v>26.992721902</v>
      </c>
      <c r="G164" s="10">
        <f>[2]Sum!J145/1000-[2]Sum!K145/1000</f>
        <v>0</v>
      </c>
      <c r="H164" s="10">
        <f>[2]Sum!C145/1000</f>
        <v>9.2350431394720047</v>
      </c>
      <c r="I164" s="10">
        <f t="shared" si="12"/>
        <v>-0.53183535655805336</v>
      </c>
      <c r="J164" s="10">
        <f t="shared" si="8"/>
        <v>56.542353707257803</v>
      </c>
      <c r="K164" s="10">
        <f>[2]Sum!M145*8.76/1000</f>
        <v>489.49565999999999</v>
      </c>
      <c r="L164" s="11">
        <f t="shared" si="13"/>
        <v>115.51145051471509</v>
      </c>
      <c r="M164" s="10">
        <f>[2]Sum!T145/1000</f>
        <v>30.226452891085422</v>
      </c>
      <c r="N164" s="10">
        <f t="shared" si="14"/>
        <v>223.40097397063448</v>
      </c>
      <c r="P164" s="11">
        <f>[2]Sum!L116/1000</f>
        <v>338.40220568185447</v>
      </c>
      <c r="Q164" s="11">
        <f>[4]Sum!L116/1000</f>
        <v>368.5516023121296</v>
      </c>
      <c r="R164">
        <v>17.64</v>
      </c>
      <c r="S164">
        <f t="shared" si="15"/>
        <v>0.23939204936916339</v>
      </c>
      <c r="Y164">
        <f t="shared" si="9"/>
        <v>2025</v>
      </c>
      <c r="Z164" s="11">
        <f t="shared" si="10"/>
        <v>115.51145051471509</v>
      </c>
      <c r="AA164" s="11">
        <f t="shared" si="11"/>
        <v>109.1082567481219</v>
      </c>
      <c r="AB164" s="11">
        <f>REvsREnoGInga!AA164</f>
        <v>114.65450316390644</v>
      </c>
      <c r="AC164" s="11">
        <f>REvsREnoCO2!L186</f>
        <v>111.67740768065863</v>
      </c>
    </row>
    <row r="165" spans="1:29" x14ac:dyDescent="0.3">
      <c r="B165">
        <f>[2]Sum!B146</f>
        <v>2026</v>
      </c>
      <c r="C165" s="10">
        <f>[2]Sum!D146/1000</f>
        <v>14.474874386268169</v>
      </c>
      <c r="D165" s="6">
        <f>[2]Sum!H146/1000</f>
        <v>8.3746860452222602</v>
      </c>
      <c r="E165" s="10">
        <f>[2]Sum!I146/1000</f>
        <v>0.14954573116134653</v>
      </c>
      <c r="F165" s="10">
        <f>[2]Sum!E146/1000</f>
        <v>27.877682318000002</v>
      </c>
      <c r="G165" s="10">
        <f>[2]Sum!J146/1000-[2]Sum!K146/1000</f>
        <v>0</v>
      </c>
      <c r="H165" s="10">
        <f>[2]Sum!C146/1000</f>
        <v>9.4067215194894001</v>
      </c>
      <c r="I165" s="10">
        <f t="shared" si="12"/>
        <v>-0.56647762353635633</v>
      </c>
      <c r="J165" s="10">
        <f t="shared" si="8"/>
        <v>59.717032376604827</v>
      </c>
      <c r="K165" s="10">
        <f>[2]Sum!M146*8.76/1000</f>
        <v>506.33763599999997</v>
      </c>
      <c r="L165" s="11">
        <f t="shared" si="13"/>
        <v>117.93915389810137</v>
      </c>
      <c r="M165" s="10">
        <f>[2]Sum!T146/1000</f>
        <v>23.47207367471141</v>
      </c>
      <c r="N165" s="10">
        <f t="shared" si="14"/>
        <v>246.87304764534588</v>
      </c>
      <c r="P165" s="11">
        <f>[2]Sum!L117/1000</f>
        <v>338.90777537066879</v>
      </c>
      <c r="Q165" s="11">
        <f>[4]Sum!L117/1000</f>
        <v>368.55076979957283</v>
      </c>
      <c r="R165">
        <v>19.11</v>
      </c>
      <c r="S165">
        <f t="shared" si="15"/>
        <v>0.21762913579014853</v>
      </c>
      <c r="Y165">
        <f t="shared" si="9"/>
        <v>2026</v>
      </c>
      <c r="Z165" s="11">
        <f t="shared" si="10"/>
        <v>117.93915389810137</v>
      </c>
      <c r="AA165" s="11">
        <f t="shared" si="11"/>
        <v>110.291962321884</v>
      </c>
      <c r="AB165" s="11">
        <f>REvsREnoGInga!AA165</f>
        <v>115.6476631297312</v>
      </c>
      <c r="AC165" s="11">
        <f>REvsREnoCO2!L187</f>
        <v>113.23464137079304</v>
      </c>
    </row>
    <row r="166" spans="1:29" x14ac:dyDescent="0.3">
      <c r="B166">
        <f>[2]Sum!B147</f>
        <v>2027</v>
      </c>
      <c r="C166" s="10">
        <f>[2]Sum!D147/1000</f>
        <v>15.902813349173611</v>
      </c>
      <c r="D166" s="6">
        <f>[2]Sum!H147/1000</f>
        <v>9.0425518883446596</v>
      </c>
      <c r="E166" s="10">
        <f>[2]Sum!I147/1000</f>
        <v>0.15513516320666607</v>
      </c>
      <c r="F166" s="10">
        <f>[2]Sum!E147/1000</f>
        <v>28.783168014000001</v>
      </c>
      <c r="G166" s="10">
        <f>[2]Sum!J147/1000-[2]Sum!K147/1000</f>
        <v>0</v>
      </c>
      <c r="H166" s="10">
        <f>[2]Sum!C147/1000</f>
        <v>9.6008445634128368</v>
      </c>
      <c r="I166" s="10">
        <f t="shared" si="12"/>
        <v>-0.62496109731115324</v>
      </c>
      <c r="J166" s="10">
        <f t="shared" si="8"/>
        <v>62.859551880826622</v>
      </c>
      <c r="K166" s="10">
        <f>[2]Sum!M147*8.76/1000</f>
        <v>522.51910799999996</v>
      </c>
      <c r="L166" s="11">
        <f t="shared" si="13"/>
        <v>120.30096300483355</v>
      </c>
      <c r="M166" s="10">
        <f>[2]Sum!T147/1000</f>
        <v>22.943255275094749</v>
      </c>
      <c r="N166" s="10">
        <f t="shared" si="14"/>
        <v>269.81630292044065</v>
      </c>
      <c r="P166" s="11">
        <f>[2]Sum!L118/1000</f>
        <v>339.44664067788</v>
      </c>
      <c r="Q166" s="11">
        <f>[4]Sum!L118/1000</f>
        <v>369.81404093595353</v>
      </c>
      <c r="R166">
        <v>20.58</v>
      </c>
      <c r="S166">
        <f t="shared" si="15"/>
        <v>0.19784466890013502</v>
      </c>
      <c r="Y166">
        <f t="shared" si="9"/>
        <v>2027</v>
      </c>
      <c r="Z166" s="11">
        <f t="shared" si="10"/>
        <v>120.30096300483355</v>
      </c>
      <c r="AA166" s="11">
        <f t="shared" si="11"/>
        <v>111.74712852019894</v>
      </c>
      <c r="AB166" s="11">
        <f>REvsREnoGInga!AA166</f>
        <v>116.97275711883503</v>
      </c>
      <c r="AC166" s="11">
        <f>REvsREnoCO2!L188</f>
        <v>114.97232925493897</v>
      </c>
    </row>
    <row r="167" spans="1:29" x14ac:dyDescent="0.3">
      <c r="B167">
        <f>[2]Sum!B148</f>
        <v>2028</v>
      </c>
      <c r="C167" s="10">
        <f>[2]Sum!D148/1000</f>
        <v>17.343974951108819</v>
      </c>
      <c r="D167" s="6">
        <f>[2]Sum!H148/1000</f>
        <v>9.719341113538329</v>
      </c>
      <c r="E167" s="10">
        <f>[2]Sum!I148/1000</f>
        <v>0.16040092899345576</v>
      </c>
      <c r="F167" s="10">
        <f>[2]Sum!E148/1000</f>
        <v>29.60192082999999</v>
      </c>
      <c r="G167" s="10">
        <f>[2]Sum!J148/1000-[2]Sum!K148/1000</f>
        <v>0</v>
      </c>
      <c r="H167" s="10">
        <f>[2]Sum!C148/1000</f>
        <v>9.7927883379942813</v>
      </c>
      <c r="I167" s="10">
        <f t="shared" si="12"/>
        <v>-0.67580107902013953</v>
      </c>
      <c r="J167" s="10">
        <f t="shared" si="8"/>
        <v>65.94262508261474</v>
      </c>
      <c r="K167" s="10">
        <f>[2]Sum!M148*8.76/1000</f>
        <v>538.74875999999995</v>
      </c>
      <c r="L167" s="11">
        <f t="shared" si="13"/>
        <v>122.399585815501</v>
      </c>
      <c r="M167" s="10">
        <f>[2]Sum!T148/1000</f>
        <v>23.162969238594744</v>
      </c>
      <c r="N167" s="10">
        <f t="shared" si="14"/>
        <v>292.97927215903542</v>
      </c>
      <c r="P167" s="11">
        <f>[2]Sum!L119/1000</f>
        <v>339.74361127787995</v>
      </c>
      <c r="Q167" s="11">
        <f>[4]Sum!L119/1000</f>
        <v>370.39218629013118</v>
      </c>
      <c r="R167">
        <v>22.05</v>
      </c>
      <c r="S167">
        <f t="shared" si="15"/>
        <v>0.17985878990921364</v>
      </c>
      <c r="Y167">
        <f t="shared" si="9"/>
        <v>2028</v>
      </c>
      <c r="Z167" s="11">
        <f t="shared" si="10"/>
        <v>122.399585815501</v>
      </c>
      <c r="AA167" s="11">
        <f t="shared" si="11"/>
        <v>112.80284297131514</v>
      </c>
      <c r="AB167" s="11">
        <f>REvsREnoGInga!AA167</f>
        <v>118.18747695563266</v>
      </c>
      <c r="AC167" s="11">
        <f>REvsREnoCO2!L189</f>
        <v>116.66002843440356</v>
      </c>
    </row>
    <row r="168" spans="1:29" x14ac:dyDescent="0.3">
      <c r="B168">
        <f>[2]Sum!B149</f>
        <v>2029</v>
      </c>
      <c r="C168" s="10">
        <f>[2]Sum!D149/1000</f>
        <v>18.824232940913401</v>
      </c>
      <c r="D168" s="6">
        <f>[2]Sum!H149/1000</f>
        <v>10.412051842982516</v>
      </c>
      <c r="E168" s="10">
        <f>[2]Sum!I149/1000</f>
        <v>0.16547781305430453</v>
      </c>
      <c r="F168" s="10">
        <f>[2]Sum!E149/1000</f>
        <v>30.433084445999999</v>
      </c>
      <c r="G168" s="10">
        <f>[2]Sum!J149/1000-[2]Sum!K149/1000</f>
        <v>0</v>
      </c>
      <c r="H168" s="10">
        <f>[2]Sum!C149/1000</f>
        <v>9.9854569058680713</v>
      </c>
      <c r="I168" s="10">
        <f t="shared" si="12"/>
        <v>-0.72854524435551704</v>
      </c>
      <c r="J168" s="10">
        <f t="shared" si="8"/>
        <v>69.091758704462777</v>
      </c>
      <c r="K168" s="10">
        <f>[2]Sum!M149*8.76/1000</f>
        <v>555.52941599999997</v>
      </c>
      <c r="L168" s="11">
        <f t="shared" si="13"/>
        <v>124.37101747365035</v>
      </c>
      <c r="M168" s="10">
        <f>[2]Sum!T149/1000</f>
        <v>23.730596636111407</v>
      </c>
      <c r="N168" s="10">
        <f t="shared" si="14"/>
        <v>316.7098687951468</v>
      </c>
      <c r="P168" s="11">
        <f>[2]Sum!L120/1000</f>
        <v>340.06394587787997</v>
      </c>
      <c r="Q168" s="11">
        <f>[4]Sum!L120/1000</f>
        <v>371.03950898823359</v>
      </c>
      <c r="R168">
        <v>23.52</v>
      </c>
      <c r="S168">
        <f t="shared" si="15"/>
        <v>0.16350799082655781</v>
      </c>
      <c r="Y168">
        <f t="shared" si="9"/>
        <v>2029</v>
      </c>
      <c r="Z168" s="11">
        <f t="shared" si="10"/>
        <v>124.37101747365035</v>
      </c>
      <c r="AA168" s="11">
        <f t="shared" si="11"/>
        <v>113.73545681708036</v>
      </c>
      <c r="AB168" s="11">
        <f>REvsREnoGInga!AA168</f>
        <v>119.2656981574475</v>
      </c>
      <c r="AC168" s="11">
        <f>REvsREnoCO2!L190</f>
        <v>117.7637216895517</v>
      </c>
    </row>
    <row r="169" spans="1:29" x14ac:dyDescent="0.3">
      <c r="B169">
        <f>[2]Sum!B150</f>
        <v>2030</v>
      </c>
      <c r="C169" s="10">
        <f>[2]Sum!D150/1000</f>
        <v>20.142064942953798</v>
      </c>
      <c r="D169" s="6">
        <f>[2]Sum!H150/1000</f>
        <v>11.0611620707767</v>
      </c>
      <c r="E169" s="10">
        <f>[2]Sum!I150/1000</f>
        <v>0.1700329801148602</v>
      </c>
      <c r="F169" s="10">
        <f>[2]Sum!E150/1000</f>
        <v>31.012009062000004</v>
      </c>
      <c r="G169" s="10">
        <f>[2]Sum!J150/1000-[2]Sum!K150/1000</f>
        <v>0</v>
      </c>
      <c r="H169" s="10">
        <f>[2]Sum!C150/1000</f>
        <v>9.803870788898827</v>
      </c>
      <c r="I169" s="10">
        <f t="shared" si="12"/>
        <v>-0.80048147390867963</v>
      </c>
      <c r="J169" s="10">
        <f t="shared" si="8"/>
        <v>71.388658370835515</v>
      </c>
      <c r="K169" s="10">
        <f>[2]Sum!M150*8.76/1000</f>
        <v>569.87479200000007</v>
      </c>
      <c r="L169" s="11">
        <f t="shared" si="13"/>
        <v>125.27077767432729</v>
      </c>
      <c r="M169" s="10">
        <f>[2]Sum!T150/1000</f>
        <v>21.816470607836376</v>
      </c>
      <c r="N169" s="10">
        <f t="shared" si="14"/>
        <v>338.52633940298318</v>
      </c>
      <c r="P169" s="11">
        <f>[2]Sum!L121/1000</f>
        <v>339.6053291143632</v>
      </c>
      <c r="Q169" s="11">
        <f>[4]Sum!L121/1000</f>
        <v>371.62458807071039</v>
      </c>
      <c r="R169">
        <v>25</v>
      </c>
      <c r="S169">
        <f t="shared" si="15"/>
        <v>0.14864362802414349</v>
      </c>
      <c r="Y169">
        <f t="shared" si="9"/>
        <v>2030</v>
      </c>
      <c r="Z169" s="11">
        <f t="shared" si="10"/>
        <v>125.27077767432729</v>
      </c>
      <c r="AA169" s="11">
        <f t="shared" si="11"/>
        <v>114.01587639356417</v>
      </c>
      <c r="AB169" s="11">
        <f>REvsREnoGInga!AA169</f>
        <v>119.16554109095864</v>
      </c>
      <c r="AC169" s="11">
        <f>REvsREnoCO2!L191</f>
        <v>117.79947090503008</v>
      </c>
    </row>
    <row r="170" spans="1:29" x14ac:dyDescent="0.3">
      <c r="B170">
        <f>[2]Sum!B151</f>
        <v>2031</v>
      </c>
      <c r="C170" s="10">
        <f>[2]Sum!D151/1000</f>
        <v>21.263546501958523</v>
      </c>
      <c r="D170" s="6">
        <f>[2]Sum!H151/1000</f>
        <v>11.343084890606445</v>
      </c>
      <c r="E170" s="10">
        <f>[2]Sum!I151/1000</f>
        <v>0.19443539882452779</v>
      </c>
      <c r="F170" s="10">
        <f>[2]Sum!E151/1000</f>
        <v>28.895974102</v>
      </c>
      <c r="G170" s="10">
        <f>[2]Sum!J151/1000-[2]Sum!K151/1000</f>
        <v>0</v>
      </c>
      <c r="H170" s="10">
        <f>[2]Sum!C151/1000</f>
        <v>9.3176426820987555</v>
      </c>
      <c r="I170" s="10">
        <f t="shared" ref="I170:I172" si="16">(P170-Q170)*R170/1000</f>
        <v>-1.2996058073336827</v>
      </c>
      <c r="J170" s="10">
        <f t="shared" ref="J170:J172" si="17">SUM(C170:I170)</f>
        <v>69.715077768154572</v>
      </c>
      <c r="K170" s="10">
        <f>[2]Sum!M151*8.76/1000</f>
        <v>599.73587999999995</v>
      </c>
      <c r="L170" s="11">
        <f t="shared" ref="L170:L172" si="18">J170/K170*1000</f>
        <v>116.24296643408191</v>
      </c>
      <c r="M170" s="10">
        <f>[2]Sum!T151/1000</f>
        <v>15.631809137440042</v>
      </c>
      <c r="N170" s="10">
        <f t="shared" ref="N170:N172" si="19">N169+M170</f>
        <v>354.15814854042321</v>
      </c>
      <c r="O170" s="10">
        <f>N170*S170</f>
        <v>47.857592812147296</v>
      </c>
      <c r="P170" s="11">
        <f>[2]Sum!L122/1000</f>
        <v>317.39531858131198</v>
      </c>
      <c r="Q170" s="11">
        <f>[4]Sum!L122/1000</f>
        <v>367.38015732491516</v>
      </c>
      <c r="R170">
        <v>26</v>
      </c>
      <c r="S170">
        <f t="shared" si="15"/>
        <v>0.13513057093103953</v>
      </c>
      <c r="AA170" s="13">
        <f>1-AA169/Z169</f>
        <v>8.9844586979599073E-2</v>
      </c>
    </row>
    <row r="171" spans="1:29" x14ac:dyDescent="0.3">
      <c r="B171">
        <f>[2]Sum!B152</f>
        <v>2040</v>
      </c>
      <c r="C171" s="10">
        <f>[2]Sum!D152/1000</f>
        <v>22.303978048324357</v>
      </c>
      <c r="D171" s="6">
        <f>[2]Sum!H152/1000</f>
        <v>11.939434813207329</v>
      </c>
      <c r="E171" s="10">
        <f>[2]Sum!I152/1000</f>
        <v>0.20062173379988388</v>
      </c>
      <c r="F171" s="10">
        <f>[2]Sum!E152/1000</f>
        <v>29.994246579999999</v>
      </c>
      <c r="G171" s="10">
        <f>[2]Sum!J152/1000-[2]Sum!K152/1000</f>
        <v>0</v>
      </c>
      <c r="H171" s="10">
        <f>[2]Sum!C152/1000</f>
        <v>10.333252350908968</v>
      </c>
      <c r="I171" s="10">
        <f t="shared" si="16"/>
        <v>-2.2134080287953366</v>
      </c>
      <c r="J171" s="10">
        <f t="shared" si="17"/>
        <v>72.558125497445189</v>
      </c>
      <c r="K171" s="10">
        <f>[2]Sum!M152*8.76/1000</f>
        <v>745.05902400000002</v>
      </c>
      <c r="L171" s="11">
        <f t="shared" si="18"/>
        <v>97.385741478443165</v>
      </c>
      <c r="M171" s="10">
        <f>[2]Sum!T152/1000</f>
        <v>279.97514905667225</v>
      </c>
      <c r="N171" s="10">
        <f t="shared" si="19"/>
        <v>634.13329759709541</v>
      </c>
      <c r="P171" s="11">
        <f>[2]Sum!L123/1000</f>
        <v>311.15845798290235</v>
      </c>
      <c r="Q171" s="11">
        <f>[4]Sum!L123/1000</f>
        <v>393.13653312347037</v>
      </c>
      <c r="R171">
        <v>27</v>
      </c>
      <c r="S171">
        <f t="shared" si="15"/>
        <v>5.7308553301167964E-2</v>
      </c>
      <c r="AA171" s="13"/>
    </row>
    <row r="172" spans="1:29" x14ac:dyDescent="0.3">
      <c r="B172">
        <f>[2]Sum!B153</f>
        <v>2050</v>
      </c>
      <c r="C172" s="10">
        <f>[2]Sum!D153/1000</f>
        <v>21.106886267863917</v>
      </c>
      <c r="D172" s="6">
        <f>[2]Sum!H153/1000</f>
        <v>12.76617270757002</v>
      </c>
      <c r="E172" s="10">
        <f>[2]Sum!I153/1000</f>
        <v>0.20706755192301318</v>
      </c>
      <c r="F172" s="10">
        <f>[2]Sum!E153/1000</f>
        <v>44.119733839999995</v>
      </c>
      <c r="G172" s="10">
        <f>[2]Sum!J153/1000-[2]Sum!K153/1000</f>
        <v>0</v>
      </c>
      <c r="H172" s="10">
        <f>[2]Sum!C153/1000</f>
        <v>13.561574629259947</v>
      </c>
      <c r="I172" s="10">
        <f t="shared" si="16"/>
        <v>-1.7948760181937069</v>
      </c>
      <c r="J172" s="10">
        <f t="shared" si="17"/>
        <v>89.96655897842318</v>
      </c>
      <c r="K172" s="10">
        <f>[2]Sum!M153*8.76/1000</f>
        <v>963.96529200000009</v>
      </c>
      <c r="L172" s="11">
        <f t="shared" si="18"/>
        <v>93.329666249459919</v>
      </c>
      <c r="M172" s="10">
        <f>[2]Sum!T153/1000</f>
        <v>345.05105759012878</v>
      </c>
      <c r="N172" s="10">
        <f t="shared" si="19"/>
        <v>979.18435518722413</v>
      </c>
      <c r="P172" s="11">
        <f>[2]Sum!L124/1000</f>
        <v>393.08480906464325</v>
      </c>
      <c r="Q172" s="11">
        <f>[4]Sum!L124/1000</f>
        <v>457.18752400013278</v>
      </c>
      <c r="R172">
        <v>28</v>
      </c>
      <c r="S172">
        <f t="shared" si="15"/>
        <v>2.2094928152179935E-2</v>
      </c>
      <c r="AA172" s="13"/>
    </row>
    <row r="173" spans="1:29" x14ac:dyDescent="0.3">
      <c r="A173">
        <v>9</v>
      </c>
      <c r="B173">
        <f>B171</f>
        <v>2040</v>
      </c>
      <c r="C173" s="10">
        <f>C171*$A173</f>
        <v>200.73580243491921</v>
      </c>
      <c r="D173" s="10">
        <f t="shared" ref="D173:R174" si="20">D171*$A173</f>
        <v>107.45491331886596</v>
      </c>
      <c r="E173" s="10">
        <f t="shared" si="20"/>
        <v>1.8055956041989549</v>
      </c>
      <c r="F173" s="10">
        <f t="shared" si="20"/>
        <v>269.94821922</v>
      </c>
      <c r="G173" s="10">
        <f t="shared" si="20"/>
        <v>0</v>
      </c>
      <c r="H173" s="10">
        <f t="shared" si="20"/>
        <v>92.999271158180704</v>
      </c>
      <c r="I173" s="10">
        <f t="shared" si="20"/>
        <v>-19.920672259158028</v>
      </c>
      <c r="J173" s="10">
        <f t="shared" si="20"/>
        <v>653.02312947700671</v>
      </c>
      <c r="K173" s="10">
        <f t="shared" si="20"/>
        <v>6705.5312160000003</v>
      </c>
      <c r="L173" s="10">
        <f t="shared" si="20"/>
        <v>876.47167330598847</v>
      </c>
      <c r="M173" s="10">
        <f t="shared" si="20"/>
        <v>2519.7763415100503</v>
      </c>
      <c r="N173" s="10">
        <f t="shared" si="20"/>
        <v>5707.1996783738587</v>
      </c>
      <c r="O173" s="10">
        <f>N173*S173</f>
        <v>526.75169111133414</v>
      </c>
      <c r="P173" s="10">
        <f t="shared" si="20"/>
        <v>2800.4261218461211</v>
      </c>
      <c r="Q173" s="10">
        <f t="shared" si="20"/>
        <v>3538.2287981112331</v>
      </c>
      <c r="R173" s="10">
        <f t="shared" si="20"/>
        <v>243</v>
      </c>
      <c r="S173">
        <f>1/(1.1^(2035-2010))</f>
        <v>9.2295998177064048E-2</v>
      </c>
      <c r="AA173" s="13"/>
    </row>
    <row r="174" spans="1:29" x14ac:dyDescent="0.3">
      <c r="A174">
        <v>10</v>
      </c>
      <c r="B174">
        <f>B172</f>
        <v>2050</v>
      </c>
      <c r="C174" s="10">
        <f>C172*$A174</f>
        <v>211.06886267863916</v>
      </c>
      <c r="D174" s="10">
        <f t="shared" si="20"/>
        <v>127.6617270757002</v>
      </c>
      <c r="E174" s="10">
        <f t="shared" si="20"/>
        <v>2.0706755192301318</v>
      </c>
      <c r="F174" s="10">
        <f t="shared" si="20"/>
        <v>441.19733839999992</v>
      </c>
      <c r="G174" s="10">
        <f t="shared" si="20"/>
        <v>0</v>
      </c>
      <c r="H174" s="10">
        <f t="shared" si="20"/>
        <v>135.61574629259948</v>
      </c>
      <c r="I174" s="10">
        <f t="shared" si="20"/>
        <v>-17.948760181937068</v>
      </c>
      <c r="J174" s="10">
        <f t="shared" si="20"/>
        <v>899.66558978423177</v>
      </c>
      <c r="K174" s="10">
        <f t="shared" si="20"/>
        <v>9639.6529200000004</v>
      </c>
      <c r="L174" s="10">
        <f t="shared" si="20"/>
        <v>933.29666249459922</v>
      </c>
      <c r="M174" s="10">
        <f t="shared" si="20"/>
        <v>3450.5105759012877</v>
      </c>
      <c r="N174" s="10">
        <f t="shared" si="20"/>
        <v>9791.8435518722417</v>
      </c>
      <c r="O174" s="10">
        <f>N174*S174</f>
        <v>348.43396694784133</v>
      </c>
      <c r="P174" s="10">
        <f t="shared" si="20"/>
        <v>3930.8480906464324</v>
      </c>
      <c r="Q174" s="10">
        <f t="shared" si="20"/>
        <v>4571.8752400013282</v>
      </c>
      <c r="R174" s="10">
        <f t="shared" si="20"/>
        <v>280</v>
      </c>
      <c r="S174">
        <f>1/(1.1^(2045-2010))</f>
        <v>3.5584102738367311E-2</v>
      </c>
      <c r="AA174" s="13"/>
    </row>
    <row r="175" spans="1:29" x14ac:dyDescent="0.3">
      <c r="C175" s="10"/>
      <c r="D175" s="6"/>
      <c r="E175" s="10"/>
      <c r="F175" s="10"/>
      <c r="G175" s="10"/>
      <c r="H175" s="10"/>
      <c r="I175" s="10"/>
      <c r="J175" s="10"/>
      <c r="K175" s="10"/>
      <c r="L175" s="11"/>
      <c r="M175" s="10"/>
      <c r="N175" s="6">
        <f>SUM(N149:N170)+SUM(N173:N174)</f>
        <v>18780.076627960079</v>
      </c>
      <c r="O175" s="10">
        <f>SUM(O170:O174)</f>
        <v>923.04325087132281</v>
      </c>
      <c r="P175" s="11"/>
      <c r="Q175" s="11"/>
      <c r="AA175" s="13"/>
    </row>
    <row r="176" spans="1:29" x14ac:dyDescent="0.3">
      <c r="AA176" s="13"/>
    </row>
    <row r="177" spans="1:27" x14ac:dyDescent="0.3">
      <c r="S177" t="s">
        <v>74</v>
      </c>
      <c r="AA177" s="13"/>
    </row>
    <row r="178" spans="1:27" x14ac:dyDescent="0.3">
      <c r="A178" t="s">
        <v>14</v>
      </c>
      <c r="B178">
        <f>[1]Sum!B130</f>
        <v>2010</v>
      </c>
      <c r="C178" s="10">
        <f>[1]Sum!D130/1000</f>
        <v>0.23304211283451523</v>
      </c>
      <c r="D178" s="10">
        <f>[1]Sum!H130/1000</f>
        <v>1.5590522945728729E-2</v>
      </c>
      <c r="E178" s="10">
        <f>[1]Sum!I130/1000</f>
        <v>0</v>
      </c>
      <c r="F178" s="10">
        <f>[1]Sum!E130/1000</f>
        <v>11.82579692</v>
      </c>
      <c r="G178" s="10">
        <f>[1]Sum!J130/1000-[1]Sum!K130/1000</f>
        <v>0</v>
      </c>
      <c r="H178" s="10">
        <f>[1]Sum!C130/1000</f>
        <v>7.5681178667663369</v>
      </c>
      <c r="I178" s="10">
        <f t="shared" ref="I178:I198" si="21">(P178-Q178)*R178/1000</f>
        <v>0</v>
      </c>
      <c r="J178" s="10">
        <f>SUM(C178:I178)</f>
        <v>19.642547422546581</v>
      </c>
      <c r="K178" s="10">
        <f>[1]Sum!M130*8.76/1000</f>
        <v>281.622612</v>
      </c>
      <c r="L178" s="11">
        <f>J178/K178*1000</f>
        <v>69.747763800111983</v>
      </c>
      <c r="M178" s="6">
        <f>[1]Sum!T130/1000</f>
        <v>2.5685707537600164</v>
      </c>
      <c r="N178" s="6">
        <f>M178</f>
        <v>2.5685707537600164</v>
      </c>
      <c r="O178" s="16">
        <f>NPV(0.1,J178:J198)</f>
        <v>294.7918739528007</v>
      </c>
      <c r="P178" s="11">
        <f>[1]Sum!$L101/1000</f>
        <v>270.5578679188896</v>
      </c>
      <c r="Q178" s="11">
        <f>[5]Sum!$L101/1000</f>
        <v>270.55974411888963</v>
      </c>
      <c r="R178">
        <f>R149</f>
        <v>0</v>
      </c>
      <c r="S178">
        <f>1/(1.1^(B178-B$178))</f>
        <v>1</v>
      </c>
    </row>
    <row r="179" spans="1:27" x14ac:dyDescent="0.3">
      <c r="B179">
        <f>[1]Sum!B131</f>
        <v>2011</v>
      </c>
      <c r="C179" s="10">
        <f>[1]Sum!D131/1000</f>
        <v>0.33665511915412116</v>
      </c>
      <c r="D179" s="10">
        <f>[1]Sum!H131/1000</f>
        <v>0.10480174060575448</v>
      </c>
      <c r="E179" s="10">
        <f>[1]Sum!I131/1000</f>
        <v>0</v>
      </c>
      <c r="F179" s="10">
        <f>[1]Sum!E131/1000</f>
        <v>12.817321099999997</v>
      </c>
      <c r="G179" s="10">
        <f>[1]Sum!J131/1000-[1]Sum!K131/1000</f>
        <v>0</v>
      </c>
      <c r="H179" s="10">
        <f>[1]Sum!C131/1000</f>
        <v>7.7876643718620597</v>
      </c>
      <c r="I179" s="10">
        <f t="shared" si="21"/>
        <v>0</v>
      </c>
      <c r="J179" s="10">
        <f t="shared" ref="J179:J198" si="22">SUM(C179:I179)</f>
        <v>21.046442331621932</v>
      </c>
      <c r="K179" s="10">
        <f>[1]Sum!M131*8.76/1000</f>
        <v>291.85078800000002</v>
      </c>
      <c r="L179" s="11">
        <f t="shared" ref="L179:L198" si="23">J179/K179*1000</f>
        <v>72.113707404558824</v>
      </c>
      <c r="M179" s="6">
        <f>[1]Sum!T131/1000</f>
        <v>1.980669685700001</v>
      </c>
      <c r="N179" s="6">
        <f>N178+M179</f>
        <v>4.5492404394600179</v>
      </c>
      <c r="O179" s="16">
        <f>NPV(0.1,M178:M198)</f>
        <v>103.6872871830931</v>
      </c>
      <c r="P179" s="11">
        <f>[1]Sum!$L102/1000</f>
        <v>279.55360488489123</v>
      </c>
      <c r="Q179" s="11">
        <f>[5]Sum!$L102/1000</f>
        <v>279.58834780117922</v>
      </c>
      <c r="R179">
        <f>R150</f>
        <v>0</v>
      </c>
      <c r="S179">
        <f t="shared" ref="S179:S208" si="24">1/(1.1^(B179-B$178))</f>
        <v>0.90909090909090906</v>
      </c>
    </row>
    <row r="180" spans="1:27" x14ac:dyDescent="0.3">
      <c r="B180">
        <f>[1]Sum!B132</f>
        <v>2012</v>
      </c>
      <c r="C180" s="10">
        <f>[1]Sum!D132/1000</f>
        <v>0.51392206888086078</v>
      </c>
      <c r="D180" s="10">
        <f>[1]Sum!H132/1000</f>
        <v>0.30101484611337226</v>
      </c>
      <c r="E180" s="10">
        <f>[1]Sum!I132/1000</f>
        <v>0</v>
      </c>
      <c r="F180" s="10">
        <f>[1]Sum!E132/1000</f>
        <v>13.988654339999997</v>
      </c>
      <c r="G180" s="10">
        <f>[1]Sum!J132/1000-[1]Sum!K132/1000</f>
        <v>0</v>
      </c>
      <c r="H180" s="10">
        <f>[1]Sum!C132/1000</f>
        <v>7.9403635137671147</v>
      </c>
      <c r="I180" s="10">
        <f t="shared" si="21"/>
        <v>0</v>
      </c>
      <c r="J180" s="10">
        <f t="shared" si="22"/>
        <v>22.743954768761345</v>
      </c>
      <c r="K180" s="10">
        <f>[1]Sum!M132*8.76/1000</f>
        <v>302.78326800000002</v>
      </c>
      <c r="L180" s="11">
        <f t="shared" si="23"/>
        <v>75.116286705648946</v>
      </c>
      <c r="M180" s="6">
        <f>[1]Sum!T132/1000</f>
        <v>3.954587084158423</v>
      </c>
      <c r="N180" s="6">
        <f t="shared" ref="N180:N198" si="25">N179+M180</f>
        <v>8.5038275236184404</v>
      </c>
      <c r="P180" s="11">
        <f>[1]Sum!$L103/1000</f>
        <v>289.84301558097133</v>
      </c>
      <c r="Q180" s="11">
        <f>[5]Sum!$L103/1000</f>
        <v>289.9919234802768</v>
      </c>
      <c r="R180">
        <f>R151</f>
        <v>0</v>
      </c>
      <c r="S180">
        <f t="shared" si="24"/>
        <v>0.82644628099173545</v>
      </c>
    </row>
    <row r="181" spans="1:27" x14ac:dyDescent="0.3">
      <c r="B181">
        <f>[1]Sum!B133</f>
        <v>2013</v>
      </c>
      <c r="C181" s="10">
        <f>[1]Sum!D133/1000</f>
        <v>0.96670000416502122</v>
      </c>
      <c r="D181" s="10">
        <f>[1]Sum!H133/1000</f>
        <v>0.73540893443536837</v>
      </c>
      <c r="E181" s="10">
        <f>[1]Sum!I133/1000</f>
        <v>0</v>
      </c>
      <c r="F181" s="10">
        <f>[1]Sum!E133/1000</f>
        <v>15.15507614</v>
      </c>
      <c r="G181" s="10">
        <f>[1]Sum!J133/1000-[1]Sum!K133/1000</f>
        <v>0</v>
      </c>
      <c r="H181" s="10">
        <f>[1]Sum!C133/1000</f>
        <v>8.062033237191125</v>
      </c>
      <c r="I181" s="10">
        <f t="shared" si="21"/>
        <v>0</v>
      </c>
      <c r="J181" s="10">
        <f t="shared" si="22"/>
        <v>24.919218315791518</v>
      </c>
      <c r="K181" s="10">
        <f>[1]Sum!M133*8.76/1000</f>
        <v>315.68937600000004</v>
      </c>
      <c r="L181" s="11">
        <f t="shared" si="23"/>
        <v>78.935878779118354</v>
      </c>
      <c r="M181" s="6">
        <f>[1]Sum!T133/1000</f>
        <v>9.4201411561890396</v>
      </c>
      <c r="N181" s="6">
        <f t="shared" si="25"/>
        <v>17.92396867980748</v>
      </c>
      <c r="P181" s="11">
        <f>[1]Sum!$L104/1000</f>
        <v>299.80955554641605</v>
      </c>
      <c r="Q181" s="11">
        <f>[5]Sum!$L104/1000</f>
        <v>299.83343978631848</v>
      </c>
      <c r="R181">
        <f>R152</f>
        <v>0</v>
      </c>
      <c r="S181">
        <f t="shared" si="24"/>
        <v>0.75131480090157754</v>
      </c>
    </row>
    <row r="182" spans="1:27" x14ac:dyDescent="0.3">
      <c r="B182">
        <f>[1]Sum!B134</f>
        <v>2014</v>
      </c>
      <c r="C182" s="10">
        <f>[1]Sum!D134/1000</f>
        <v>1.9953466673112275</v>
      </c>
      <c r="D182" s="10">
        <f>[1]Sum!H134/1000</f>
        <v>1.1449766527937506</v>
      </c>
      <c r="E182" s="10">
        <f>[1]Sum!I134/1000</f>
        <v>0</v>
      </c>
      <c r="F182" s="10">
        <f>[1]Sum!E134/1000</f>
        <v>15.725907891999997</v>
      </c>
      <c r="G182" s="10">
        <f>[1]Sum!J134/1000-[1]Sum!K134/1000</f>
        <v>0</v>
      </c>
      <c r="H182" s="10">
        <f>[1]Sum!C134/1000</f>
        <v>8.2011715616503391</v>
      </c>
      <c r="I182" s="10">
        <f t="shared" si="21"/>
        <v>-1.4822297186276501E-5</v>
      </c>
      <c r="J182" s="10">
        <f t="shared" si="22"/>
        <v>27.067387951458127</v>
      </c>
      <c r="K182" s="10">
        <f>[1]Sum!M134*8.76/1000</f>
        <v>326.20838399999997</v>
      </c>
      <c r="L182" s="11">
        <f t="shared" si="23"/>
        <v>82.975758070822991</v>
      </c>
      <c r="M182" s="6">
        <f>[1]Sum!T134/1000</f>
        <v>15.239178659858645</v>
      </c>
      <c r="N182" s="6">
        <f t="shared" si="25"/>
        <v>33.163147339666125</v>
      </c>
      <c r="P182" s="11">
        <f>[1]Sum!$L105/1000</f>
        <v>302.76855523665597</v>
      </c>
      <c r="Q182" s="11">
        <f>[5]Sum!$L105/1000</f>
        <v>302.77863843202078</v>
      </c>
      <c r="R182">
        <f>R153</f>
        <v>1.47</v>
      </c>
      <c r="S182">
        <f t="shared" si="24"/>
        <v>0.68301345536507052</v>
      </c>
    </row>
    <row r="183" spans="1:27" x14ac:dyDescent="0.3">
      <c r="B183">
        <f>[1]Sum!B135</f>
        <v>2015</v>
      </c>
      <c r="C183" s="10">
        <f>[1]Sum!D135/1000</f>
        <v>2.8461855873818318</v>
      </c>
      <c r="D183" s="10">
        <f>[1]Sum!H135/1000</f>
        <v>1.6254370359150976</v>
      </c>
      <c r="E183" s="10">
        <f>[1]Sum!I135/1000</f>
        <v>2.2229361959764833E-2</v>
      </c>
      <c r="F183" s="10">
        <f>[1]Sum!E135/1000</f>
        <v>16.808003381999999</v>
      </c>
      <c r="G183" s="10">
        <f>[1]Sum!J135/1000-[1]Sum!K135/1000</f>
        <v>0</v>
      </c>
      <c r="H183" s="10">
        <f>[1]Sum!C135/1000</f>
        <v>8.3881907357261394</v>
      </c>
      <c r="I183" s="10">
        <f t="shared" si="21"/>
        <v>-2.0997819321956464E-3</v>
      </c>
      <c r="J183" s="10">
        <f t="shared" si="22"/>
        <v>29.687946321050639</v>
      </c>
      <c r="K183" s="10">
        <f>[1]Sum!M135*8.76/1000</f>
        <v>339.84244800000005</v>
      </c>
      <c r="L183" s="11">
        <f t="shared" si="23"/>
        <v>87.35796983504143</v>
      </c>
      <c r="M183" s="6">
        <f>[1]Sum!T135/1000</f>
        <v>14.354121844450177</v>
      </c>
      <c r="N183" s="6">
        <f t="shared" si="25"/>
        <v>47.517269184116302</v>
      </c>
      <c r="P183" s="11">
        <f>[1]Sum!$L106/1000</f>
        <v>309.24333743602079</v>
      </c>
      <c r="Q183" s="11">
        <f>[5]Sum!$L106/1000</f>
        <v>309.95754897758394</v>
      </c>
      <c r="R183">
        <f>R154</f>
        <v>2.94</v>
      </c>
      <c r="S183">
        <f t="shared" si="24"/>
        <v>0.62092132305915493</v>
      </c>
    </row>
    <row r="184" spans="1:27" x14ac:dyDescent="0.3">
      <c r="B184">
        <f>[1]Sum!B136</f>
        <v>2016</v>
      </c>
      <c r="C184" s="10">
        <f>[1]Sum!D136/1000</f>
        <v>3.6536788404495613</v>
      </c>
      <c r="D184" s="10">
        <f>[1]Sum!H136/1000</f>
        <v>2.1677817515469613</v>
      </c>
      <c r="E184" s="10">
        <f>[1]Sum!I136/1000</f>
        <v>4.0309744259905196E-2</v>
      </c>
      <c r="F184" s="10">
        <f>[1]Sum!E136/1000</f>
        <v>17.746581290000002</v>
      </c>
      <c r="G184" s="10">
        <f>[1]Sum!J136/1000-[1]Sum!K136/1000</f>
        <v>0</v>
      </c>
      <c r="H184" s="10">
        <f>[1]Sum!C136/1000</f>
        <v>8.4698543334085468</v>
      </c>
      <c r="I184" s="10">
        <f t="shared" si="21"/>
        <v>-4.6130883766268369E-3</v>
      </c>
      <c r="J184" s="10">
        <f t="shared" si="22"/>
        <v>32.073592871288348</v>
      </c>
      <c r="K184" s="10">
        <f>[1]Sum!M136*8.76/1000</f>
        <v>353.15852399999994</v>
      </c>
      <c r="L184" s="11">
        <f t="shared" si="23"/>
        <v>90.819251672057476</v>
      </c>
      <c r="M184" s="6">
        <f>[1]Sum!T136/1000</f>
        <v>14.738299243775781</v>
      </c>
      <c r="N184" s="6">
        <f t="shared" si="25"/>
        <v>62.255568427892086</v>
      </c>
      <c r="P184" s="11">
        <f>[1]Sum!$L107/1000</f>
        <v>326.82884932189921</v>
      </c>
      <c r="Q184" s="11">
        <f>[5]Sum!$L107/1000</f>
        <v>327.8749011079824</v>
      </c>
      <c r="R184">
        <f>R155</f>
        <v>4.41</v>
      </c>
      <c r="S184">
        <f t="shared" si="24"/>
        <v>0.56447393005377722</v>
      </c>
    </row>
    <row r="185" spans="1:27" x14ac:dyDescent="0.3">
      <c r="B185">
        <f>[1]Sum!B137</f>
        <v>2017</v>
      </c>
      <c r="C185" s="10">
        <f>[1]Sum!D137/1000</f>
        <v>4.4769922520576388</v>
      </c>
      <c r="D185" s="10">
        <f>[1]Sum!H137/1000</f>
        <v>2.771530028433868</v>
      </c>
      <c r="E185" s="10">
        <f>[1]Sum!I137/1000</f>
        <v>4.4358781647065797E-2</v>
      </c>
      <c r="F185" s="10">
        <f>[1]Sum!E137/1000</f>
        <v>18.61336726</v>
      </c>
      <c r="G185" s="10">
        <f>[1]Sum!J137/1000-[1]Sum!K137/1000</f>
        <v>0</v>
      </c>
      <c r="H185" s="10">
        <f>[1]Sum!C137/1000</f>
        <v>8.559587906102184</v>
      </c>
      <c r="I185" s="10">
        <f t="shared" si="21"/>
        <v>-5.8253685868578939E-4</v>
      </c>
      <c r="J185" s="10">
        <f t="shared" si="22"/>
        <v>34.465253691382074</v>
      </c>
      <c r="K185" s="10">
        <f>[1]Sum!M137*8.76/1000</f>
        <v>368.00321999999994</v>
      </c>
      <c r="L185" s="11">
        <f t="shared" si="23"/>
        <v>93.654761203942954</v>
      </c>
      <c r="M185" s="6">
        <f>[1]Sum!T137/1000</f>
        <v>15.44703652597889</v>
      </c>
      <c r="N185" s="6">
        <f t="shared" si="25"/>
        <v>77.702604953870974</v>
      </c>
      <c r="P185" s="11">
        <f>[1]Sum!$L108/1000</f>
        <v>330.79491184392964</v>
      </c>
      <c r="Q185" s="11">
        <f>[5]Sum!$L108/1000</f>
        <v>330.89398273826396</v>
      </c>
      <c r="R185">
        <f>R156</f>
        <v>5.88</v>
      </c>
      <c r="S185">
        <f t="shared" si="24"/>
        <v>0.51315811823070645</v>
      </c>
    </row>
    <row r="186" spans="1:27" x14ac:dyDescent="0.3">
      <c r="B186">
        <f>[1]Sum!B138</f>
        <v>2018</v>
      </c>
      <c r="C186" s="10">
        <f>[1]Sum!D138/1000</f>
        <v>5.2050091620582357</v>
      </c>
      <c r="D186" s="10">
        <f>[1]Sum!H138/1000</f>
        <v>3.3657623401373047</v>
      </c>
      <c r="E186" s="10">
        <f>[1]Sum!I138/1000</f>
        <v>4.8652631756683794E-2</v>
      </c>
      <c r="F186" s="10">
        <f>[1]Sum!E138/1000</f>
        <v>19.387699049999998</v>
      </c>
      <c r="G186" s="10">
        <f>[1]Sum!J138/1000-[1]Sum!K138/1000</f>
        <v>0</v>
      </c>
      <c r="H186" s="10">
        <f>[1]Sum!C138/1000</f>
        <v>8.632650977934258</v>
      </c>
      <c r="I186" s="10">
        <f t="shared" si="21"/>
        <v>-4.6943784915550449E-3</v>
      </c>
      <c r="J186" s="10">
        <f t="shared" si="22"/>
        <v>36.635079783394922</v>
      </c>
      <c r="K186" s="10">
        <f>[1]Sum!M138*8.76/1000</f>
        <v>383.83341599999983</v>
      </c>
      <c r="L186" s="11">
        <f t="shared" si="23"/>
        <v>95.445258948988794</v>
      </c>
      <c r="M186" s="6">
        <f>[1]Sum!T138/1000</f>
        <v>14.368397740041644</v>
      </c>
      <c r="N186" s="6">
        <f t="shared" si="25"/>
        <v>92.071002693912618</v>
      </c>
      <c r="P186" s="11">
        <f>[1]Sum!$L109/1000</f>
        <v>332.70092072450399</v>
      </c>
      <c r="Q186" s="11">
        <f>[5]Sum!$L109/1000</f>
        <v>333.33961167573597</v>
      </c>
      <c r="R186">
        <f>R157</f>
        <v>7.35</v>
      </c>
      <c r="S186">
        <f t="shared" si="24"/>
        <v>0.46650738020973315</v>
      </c>
    </row>
    <row r="187" spans="1:27" x14ac:dyDescent="0.3">
      <c r="B187">
        <f>[1]Sum!B139</f>
        <v>2019</v>
      </c>
      <c r="C187" s="10">
        <f>[1]Sum!D139/1000</f>
        <v>5.9519338580003396</v>
      </c>
      <c r="D187" s="10">
        <f>[1]Sum!H139/1000</f>
        <v>4.0260823522566422</v>
      </c>
      <c r="E187" s="10">
        <f>[1]Sum!I139/1000</f>
        <v>5.3169288950785494E-2</v>
      </c>
      <c r="F187" s="10">
        <f>[1]Sum!E139/1000</f>
        <v>20.788427420000005</v>
      </c>
      <c r="G187" s="10">
        <f>[1]Sum!J139/1000-[1]Sum!K139/1000</f>
        <v>0</v>
      </c>
      <c r="H187" s="10">
        <f>[1]Sum!C139/1000</f>
        <v>8.7350763710848351</v>
      </c>
      <c r="I187" s="10">
        <f t="shared" si="21"/>
        <v>-3.9758754813427862E-3</v>
      </c>
      <c r="J187" s="10">
        <f t="shared" si="22"/>
        <v>39.550713414811263</v>
      </c>
      <c r="K187" s="10">
        <f>[1]Sum!M139*8.76/1000</f>
        <v>400.74722400000007</v>
      </c>
      <c r="L187" s="11">
        <f t="shared" si="23"/>
        <v>98.692420174596791</v>
      </c>
      <c r="M187" s="6">
        <f>[1]Sum!T139/1000</f>
        <v>15.262625780715233</v>
      </c>
      <c r="N187" s="6">
        <f t="shared" si="25"/>
        <v>107.33362847462786</v>
      </c>
      <c r="P187" s="11">
        <f>[1]Sum!$L110/1000</f>
        <v>337.44666932443204</v>
      </c>
      <c r="Q187" s="11">
        <f>[5]Sum!$L110/1000</f>
        <v>337.8974488574641</v>
      </c>
      <c r="R187">
        <f>R158</f>
        <v>8.82</v>
      </c>
      <c r="S187">
        <f t="shared" si="24"/>
        <v>0.42409761837248466</v>
      </c>
    </row>
    <row r="188" spans="1:27" x14ac:dyDescent="0.3">
      <c r="B188">
        <f>[1]Sum!B140</f>
        <v>2020</v>
      </c>
      <c r="C188" s="10">
        <f>[1]Sum!D140/1000</f>
        <v>6.6282385559749333</v>
      </c>
      <c r="D188" s="10">
        <f>[1]Sum!H140/1000</f>
        <v>4.6649279009794906</v>
      </c>
      <c r="E188" s="10">
        <f>[1]Sum!I140/1000</f>
        <v>5.7126636179722357E-2</v>
      </c>
      <c r="F188" s="10">
        <f>[1]Sum!E140/1000</f>
        <v>22.099312390000005</v>
      </c>
      <c r="G188" s="10">
        <f>[1]Sum!J140/1000-[1]Sum!K140/1000</f>
        <v>0</v>
      </c>
      <c r="H188" s="10">
        <f>[1]Sum!C140/1000</f>
        <v>8.8104691521654477</v>
      </c>
      <c r="I188" s="10">
        <f t="shared" si="21"/>
        <v>-3.14021351875984E-2</v>
      </c>
      <c r="J188" s="10">
        <f t="shared" si="22"/>
        <v>42.228672500111998</v>
      </c>
      <c r="K188" s="10">
        <f>[1]Sum!M140*8.76/1000</f>
        <v>416.34790800000002</v>
      </c>
      <c r="L188" s="11">
        <f t="shared" si="23"/>
        <v>101.42640731153138</v>
      </c>
      <c r="M188" s="6">
        <f>[1]Sum!T140/1000</f>
        <v>14.340043590115512</v>
      </c>
      <c r="N188" s="6">
        <f t="shared" si="25"/>
        <v>121.67367206474337</v>
      </c>
      <c r="P188" s="11">
        <f>[1]Sum!$L111/1000</f>
        <v>340.88875231404961</v>
      </c>
      <c r="Q188" s="11">
        <f>[5]Sum!$L111/1000</f>
        <v>343.94046613208639</v>
      </c>
      <c r="R188">
        <f>R159</f>
        <v>10.29</v>
      </c>
      <c r="S188">
        <f t="shared" si="24"/>
        <v>0.38554328942953148</v>
      </c>
    </row>
    <row r="189" spans="1:27" x14ac:dyDescent="0.3">
      <c r="B189">
        <f>[1]Sum!B141</f>
        <v>2021</v>
      </c>
      <c r="C189" s="10">
        <f>[1]Sum!D141/1000</f>
        <v>7.2881676681794376</v>
      </c>
      <c r="D189" s="10">
        <f>[1]Sum!H141/1000</f>
        <v>5.2055662734282384</v>
      </c>
      <c r="E189" s="10">
        <f>[1]Sum!I141/1000</f>
        <v>5.9052129502421002E-2</v>
      </c>
      <c r="F189" s="10">
        <f>[1]Sum!E141/1000</f>
        <v>22.796114430000003</v>
      </c>
      <c r="G189" s="10">
        <f>[1]Sum!J141/1000-[1]Sum!K141/1000</f>
        <v>0</v>
      </c>
      <c r="H189" s="10">
        <f>[1]Sum!C141/1000</f>
        <v>8.9355936805698537</v>
      </c>
      <c r="I189" s="10">
        <f t="shared" si="21"/>
        <v>-0.13444705154159906</v>
      </c>
      <c r="J189" s="10">
        <f t="shared" si="22"/>
        <v>44.150047130138354</v>
      </c>
      <c r="K189" s="10">
        <f>[1]Sum!M141*8.76/1000</f>
        <v>430.69328400000001</v>
      </c>
      <c r="L189" s="11">
        <f t="shared" si="23"/>
        <v>102.50925373180037</v>
      </c>
      <c r="M189" s="6">
        <f>[1]Sum!T141/1000</f>
        <v>13.031999404378183</v>
      </c>
      <c r="N189" s="6">
        <f t="shared" si="25"/>
        <v>134.70567146912157</v>
      </c>
      <c r="P189" s="11">
        <f>[1]Sum!$L112/1000</f>
        <v>340.74683669687045</v>
      </c>
      <c r="Q189" s="11">
        <f>[5]Sum!$L112/1000</f>
        <v>352.17940910687037</v>
      </c>
      <c r="R189">
        <f>R160</f>
        <v>11.76</v>
      </c>
      <c r="S189">
        <f t="shared" si="24"/>
        <v>0.3504938994813922</v>
      </c>
    </row>
    <row r="190" spans="1:27" x14ac:dyDescent="0.3">
      <c r="B190">
        <f>[1]Sum!B142</f>
        <v>2022</v>
      </c>
      <c r="C190" s="10">
        <f>[1]Sum!D142/1000</f>
        <v>8.0744026323137508</v>
      </c>
      <c r="D190" s="10">
        <f>[1]Sum!H142/1000</f>
        <v>5.7607925288821562</v>
      </c>
      <c r="E190" s="10">
        <f>[1]Sum!I142/1000</f>
        <v>6.399056142435193E-2</v>
      </c>
      <c r="F190" s="10">
        <f>[1]Sum!E142/1000</f>
        <v>23.463903849999994</v>
      </c>
      <c r="G190" s="10">
        <f>[1]Sum!J142/1000-[1]Sum!K142/1000</f>
        <v>0</v>
      </c>
      <c r="H190" s="10">
        <f>[1]Sum!C142/1000</f>
        <v>9.0634243862823975</v>
      </c>
      <c r="I190" s="10">
        <f t="shared" si="21"/>
        <v>-0.24167420221280975</v>
      </c>
      <c r="J190" s="10">
        <f t="shared" si="22"/>
        <v>46.184839756689847</v>
      </c>
      <c r="K190" s="10">
        <f>[1]Sum!M142*8.76/1000</f>
        <v>444.47626800000006</v>
      </c>
      <c r="L190" s="11">
        <f t="shared" si="23"/>
        <v>103.90844929585721</v>
      </c>
      <c r="M190" s="6">
        <f>[1]Sum!T142/1000</f>
        <v>14.578674802406926</v>
      </c>
      <c r="N190" s="6">
        <f t="shared" si="25"/>
        <v>149.28434627152851</v>
      </c>
      <c r="P190" s="11">
        <f>[1]Sum!$L113/1000</f>
        <v>340.83017595375844</v>
      </c>
      <c r="Q190" s="11">
        <f>[5]Sum!$L113/1000</f>
        <v>359.09731141957928</v>
      </c>
      <c r="R190">
        <f>R161</f>
        <v>13.23</v>
      </c>
      <c r="S190">
        <f t="shared" si="24"/>
        <v>0.31863081771035656</v>
      </c>
    </row>
    <row r="191" spans="1:27" x14ac:dyDescent="0.3">
      <c r="B191">
        <f>[1]Sum!B143</f>
        <v>2023</v>
      </c>
      <c r="C191" s="10">
        <f>[1]Sum!D143/1000</f>
        <v>9.7664384166567935</v>
      </c>
      <c r="D191" s="10">
        <f>[1]Sum!H143/1000</f>
        <v>6.3682567356725048</v>
      </c>
      <c r="E191" s="10">
        <f>[1]Sum!I143/1000</f>
        <v>7.3515335060634596E-2</v>
      </c>
      <c r="F191" s="10">
        <f>[1]Sum!E143/1000</f>
        <v>23.387754049999998</v>
      </c>
      <c r="G191" s="10">
        <f>[1]Sum!J143/1000-[1]Sum!K143/1000</f>
        <v>0</v>
      </c>
      <c r="H191" s="10">
        <f>[1]Sum!C143/1000</f>
        <v>9.4342355972600949</v>
      </c>
      <c r="I191" s="10">
        <f t="shared" si="21"/>
        <v>-0.44800701835861456</v>
      </c>
      <c r="J191" s="10">
        <f t="shared" si="22"/>
        <v>48.582193116291414</v>
      </c>
      <c r="K191" s="10">
        <f>[1]Sum!M143*8.76/1000</f>
        <v>458.38802399999997</v>
      </c>
      <c r="L191" s="11">
        <f t="shared" si="23"/>
        <v>105.98486560000401</v>
      </c>
      <c r="M191" s="6">
        <f>[1]Sum!T143/1000</f>
        <v>23.997488519542618</v>
      </c>
      <c r="N191" s="6">
        <f t="shared" si="25"/>
        <v>173.28183479107113</v>
      </c>
      <c r="P191" s="11">
        <f>[1]Sum!$L114/1000</f>
        <v>328.81843356847196</v>
      </c>
      <c r="Q191" s="11">
        <f>[5]Sum!$L114/1000</f>
        <v>359.29510148402397</v>
      </c>
      <c r="R191">
        <f>R162</f>
        <v>14.7</v>
      </c>
      <c r="S191">
        <f t="shared" si="24"/>
        <v>0.28966437973668779</v>
      </c>
    </row>
    <row r="192" spans="1:27" x14ac:dyDescent="0.3">
      <c r="B192">
        <f>[1]Sum!B144</f>
        <v>2024</v>
      </c>
      <c r="C192" s="10">
        <f>[1]Sum!D144/1000</f>
        <v>11.093961846682369</v>
      </c>
      <c r="D192" s="10">
        <f>[1]Sum!H144/1000</f>
        <v>7.0042955542611027</v>
      </c>
      <c r="E192" s="10">
        <f>[1]Sum!I144/1000</f>
        <v>7.8713250130338724E-2</v>
      </c>
      <c r="F192" s="10">
        <f>[1]Sum!E144/1000</f>
        <v>23.63565285</v>
      </c>
      <c r="G192" s="10">
        <f>[1]Sum!J144/1000-[1]Sum!K144/1000</f>
        <v>0</v>
      </c>
      <c r="H192" s="10">
        <f>[1]Sum!C144/1000</f>
        <v>9.742026174996397</v>
      </c>
      <c r="I192" s="10">
        <f t="shared" si="21"/>
        <v>-0.49280772019447516</v>
      </c>
      <c r="J192" s="10">
        <f t="shared" si="22"/>
        <v>51.061841955875728</v>
      </c>
      <c r="K192" s="10">
        <f>[1]Sum!M144*8.76/1000</f>
        <v>472.73164800000001</v>
      </c>
      <c r="L192" s="11">
        <f t="shared" si="23"/>
        <v>108.01443519151849</v>
      </c>
      <c r="M192" s="6">
        <f>[1]Sum!T144/1000</f>
        <v>20.459987090234378</v>
      </c>
      <c r="N192" s="6">
        <f t="shared" si="25"/>
        <v>193.7418218813055</v>
      </c>
      <c r="P192" s="11">
        <f>[1]Sum!$L115/1000</f>
        <v>322.82761336387199</v>
      </c>
      <c r="Q192" s="11">
        <f>[5]Sum!$L115/1000</f>
        <v>353.30428127942395</v>
      </c>
      <c r="R192">
        <f>R163</f>
        <v>16.170000000000002</v>
      </c>
      <c r="S192">
        <f t="shared" si="24"/>
        <v>0.26333125430607973</v>
      </c>
    </row>
    <row r="193" spans="1:25" x14ac:dyDescent="0.3">
      <c r="B193">
        <f>[1]Sum!B145</f>
        <v>2025</v>
      </c>
      <c r="C193" s="10">
        <f>[1]Sum!D145/1000</f>
        <v>13.199522811817713</v>
      </c>
      <c r="D193" s="10">
        <f>[1]Sum!H145/1000</f>
        <v>7.4834865241595878</v>
      </c>
      <c r="E193" s="10">
        <f>[1]Sum!I145/1000</f>
        <v>8.4218327230092413E-2</v>
      </c>
      <c r="F193" s="10">
        <f>[1]Sum!E145/1000</f>
        <v>23.447105629999996</v>
      </c>
      <c r="G193" s="10">
        <f>[1]Sum!J145/1000-[1]Sum!K145/1000</f>
        <v>0</v>
      </c>
      <c r="H193" s="10">
        <f>[1]Sum!C145/1000</f>
        <v>9.734249731083084</v>
      </c>
      <c r="I193" s="10">
        <f t="shared" si="21"/>
        <v>-0.54056487591908942</v>
      </c>
      <c r="J193" s="10">
        <f t="shared" si="22"/>
        <v>53.408018148371383</v>
      </c>
      <c r="K193" s="10">
        <f>[1]Sum!M145*8.76/1000</f>
        <v>489.49565999999999</v>
      </c>
      <c r="L193" s="11">
        <f t="shared" si="23"/>
        <v>109.1082567481219</v>
      </c>
      <c r="M193" s="6">
        <f>[1]Sum!T145/1000</f>
        <v>26.46674216349518</v>
      </c>
      <c r="N193" s="6">
        <f t="shared" si="25"/>
        <v>220.20856404480068</v>
      </c>
      <c r="P193" s="11">
        <f>[1]Sum!$L116/1000</f>
        <v>311.67687897427197</v>
      </c>
      <c r="Q193" s="11">
        <f>[5]Sum!$L116/1000</f>
        <v>342.32114631662398</v>
      </c>
      <c r="R193">
        <f>R164</f>
        <v>17.64</v>
      </c>
      <c r="S193">
        <f t="shared" si="24"/>
        <v>0.23939204936916339</v>
      </c>
    </row>
    <row r="194" spans="1:25" x14ac:dyDescent="0.3">
      <c r="B194">
        <f>[1]Sum!B146</f>
        <v>2026</v>
      </c>
      <c r="C194" s="10">
        <f>[1]Sum!D146/1000</f>
        <v>14.827592820531954</v>
      </c>
      <c r="D194" s="10">
        <f>[1]Sum!H146/1000</f>
        <v>7.9765870419928593</v>
      </c>
      <c r="E194" s="10">
        <f>[1]Sum!I146/1000</f>
        <v>9.0554117163353209E-2</v>
      </c>
      <c r="F194" s="10">
        <f>[1]Sum!E146/1000</f>
        <v>23.654191620000002</v>
      </c>
      <c r="G194" s="10">
        <f>[1]Sum!J146/1000-[1]Sum!K146/1000</f>
        <v>0</v>
      </c>
      <c r="H194" s="10">
        <f>[1]Sum!C146/1000</f>
        <v>9.9040652575079378</v>
      </c>
      <c r="I194" s="10">
        <f t="shared" si="21"/>
        <v>-0.60801938533228794</v>
      </c>
      <c r="J194" s="10">
        <f t="shared" si="22"/>
        <v>55.844971471863815</v>
      </c>
      <c r="K194" s="10">
        <f>[1]Sum!M146*8.76/1000</f>
        <v>506.33763599999997</v>
      </c>
      <c r="L194" s="11">
        <f t="shared" si="23"/>
        <v>110.291962321884</v>
      </c>
      <c r="M194" s="6">
        <f>[1]Sum!T146/1000</f>
        <v>21.394029647836337</v>
      </c>
      <c r="N194" s="6">
        <f t="shared" si="25"/>
        <v>241.60259369263702</v>
      </c>
      <c r="P194" s="11">
        <f>[1]Sum!$L117/1000</f>
        <v>310.49443101520319</v>
      </c>
      <c r="Q194" s="11">
        <f>[5]Sum!$L117/1000</f>
        <v>342.31124866733757</v>
      </c>
      <c r="R194">
        <f>R165</f>
        <v>19.11</v>
      </c>
      <c r="S194">
        <f t="shared" si="24"/>
        <v>0.21762913579014853</v>
      </c>
    </row>
    <row r="195" spans="1:25" x14ac:dyDescent="0.3">
      <c r="B195">
        <f>[1]Sum!B147</f>
        <v>2027</v>
      </c>
      <c r="C195" s="10">
        <f>[1]Sum!D147/1000</f>
        <v>16.302808431497638</v>
      </c>
      <c r="D195" s="10">
        <f>[1]Sum!H147/1000</f>
        <v>8.4228417902407813</v>
      </c>
      <c r="E195" s="10">
        <f>[1]Sum!I147/1000</f>
        <v>9.6143549208672741E-2</v>
      </c>
      <c r="F195" s="10">
        <f>[1]Sum!E147/1000</f>
        <v>24.217860220000006</v>
      </c>
      <c r="G195" s="10">
        <f>[1]Sum!J147/1000-[1]Sum!K147/1000</f>
        <v>0</v>
      </c>
      <c r="H195" s="10">
        <f>[1]Sum!C147/1000</f>
        <v>10.030897389420215</v>
      </c>
      <c r="I195" s="10">
        <f t="shared" si="21"/>
        <v>-0.68054146443161567</v>
      </c>
      <c r="J195" s="10">
        <f t="shared" si="22"/>
        <v>58.390009915935707</v>
      </c>
      <c r="K195" s="10">
        <f>[1]Sum!M147*8.76/1000</f>
        <v>522.51910799999996</v>
      </c>
      <c r="L195" s="11">
        <f t="shared" si="23"/>
        <v>111.74712852019894</v>
      </c>
      <c r="M195" s="6">
        <f>[1]Sum!T147/1000</f>
        <v>19.298563168145655</v>
      </c>
      <c r="N195" s="6">
        <f t="shared" si="25"/>
        <v>260.90115686078269</v>
      </c>
      <c r="P195" s="11">
        <f>[1]Sum!$L118/1000</f>
        <v>309.5511300996144</v>
      </c>
      <c r="Q195" s="11">
        <f>[5]Sum!$L118/1000</f>
        <v>342.61922846849757</v>
      </c>
      <c r="R195">
        <f>R166</f>
        <v>20.58</v>
      </c>
      <c r="S195">
        <f t="shared" si="24"/>
        <v>0.19784466890013502</v>
      </c>
    </row>
    <row r="196" spans="1:25" x14ac:dyDescent="0.3">
      <c r="B196">
        <f>[1]Sum!B148</f>
        <v>2028</v>
      </c>
      <c r="C196" s="10">
        <f>[1]Sum!D148/1000</f>
        <v>17.649447837654517</v>
      </c>
      <c r="D196" s="10">
        <f>[1]Sum!H148/1000</f>
        <v>8.7330693451906978</v>
      </c>
      <c r="E196" s="10">
        <f>[1]Sum!I148/1000</f>
        <v>0.10188151931031472</v>
      </c>
      <c r="F196" s="10">
        <f>[1]Sum!E148/1000</f>
        <v>24.899613760000001</v>
      </c>
      <c r="G196" s="10">
        <f>[1]Sum!J148/1000-[1]Sum!K148/1000</f>
        <v>0</v>
      </c>
      <c r="H196" s="10">
        <f>[1]Sum!C148/1000</f>
        <v>10.115103065385968</v>
      </c>
      <c r="I196" s="10">
        <f t="shared" si="21"/>
        <v>-0.72672375227075181</v>
      </c>
      <c r="J196" s="10">
        <f t="shared" si="22"/>
        <v>60.772391775270741</v>
      </c>
      <c r="K196" s="10">
        <f>[1]Sum!M148*8.76/1000</f>
        <v>538.74875999999995</v>
      </c>
      <c r="L196" s="11">
        <f t="shared" si="23"/>
        <v>112.80284297131514</v>
      </c>
      <c r="M196" s="6">
        <f>[1]Sum!T148/1000</f>
        <v>16.540091512791445</v>
      </c>
      <c r="N196" s="6">
        <f t="shared" si="25"/>
        <v>277.44124837357413</v>
      </c>
      <c r="P196" s="11">
        <f>[1]Sum!$L119/1000</f>
        <v>310.46871942241438</v>
      </c>
      <c r="Q196" s="11">
        <f>[5]Sum!$L119/1000</f>
        <v>343.42671272267523</v>
      </c>
      <c r="R196">
        <f>R167</f>
        <v>22.05</v>
      </c>
      <c r="S196">
        <f t="shared" si="24"/>
        <v>0.17985878990921364</v>
      </c>
    </row>
    <row r="197" spans="1:25" x14ac:dyDescent="0.3">
      <c r="B197">
        <f>[1]Sum!B149</f>
        <v>2029</v>
      </c>
      <c r="C197" s="10">
        <f>[1]Sum!D149/1000</f>
        <v>19.231767414858222</v>
      </c>
      <c r="D197" s="10">
        <f>[1]Sum!H149/1000</f>
        <v>9.0125324702323706</v>
      </c>
      <c r="E197" s="10">
        <f>[1]Sum!I149/1000</f>
        <v>0.10562889607691919</v>
      </c>
      <c r="F197" s="10">
        <f>[1]Sum!E149/1000</f>
        <v>25.411837079999998</v>
      </c>
      <c r="G197" s="10">
        <f>[1]Sum!J149/1000-[1]Sum!K149/1000</f>
        <v>0</v>
      </c>
      <c r="H197" s="10">
        <f>[1]Sum!C149/1000</f>
        <v>10.218938278113354</v>
      </c>
      <c r="I197" s="10">
        <f t="shared" si="21"/>
        <v>-0.79731223519499539</v>
      </c>
      <c r="J197" s="10">
        <f t="shared" si="22"/>
        <v>63.183391904085866</v>
      </c>
      <c r="K197" s="10">
        <f>[1]Sum!M149*8.76/1000</f>
        <v>555.52941599999997</v>
      </c>
      <c r="L197" s="11">
        <f t="shared" si="23"/>
        <v>113.73545681708036</v>
      </c>
      <c r="M197" s="6">
        <f>[1]Sum!T149/1000</f>
        <v>18.418649240648307</v>
      </c>
      <c r="N197" s="6">
        <f t="shared" si="25"/>
        <v>295.8598976142224</v>
      </c>
      <c r="P197" s="11">
        <f>[1]Sum!$L120/1000</f>
        <v>309.70273519309927</v>
      </c>
      <c r="Q197" s="11">
        <f>[5]Sum!$L120/1000</f>
        <v>343.60206492077765</v>
      </c>
      <c r="R197">
        <f>R168</f>
        <v>23.52</v>
      </c>
      <c r="S197">
        <f t="shared" si="24"/>
        <v>0.16350799082655781</v>
      </c>
    </row>
    <row r="198" spans="1:25" x14ac:dyDescent="0.3">
      <c r="B198">
        <f>[1]Sum!B150</f>
        <v>2030</v>
      </c>
      <c r="C198" s="10">
        <f>[1]Sum!D150/1000</f>
        <v>20.749238915542392</v>
      </c>
      <c r="D198" s="10">
        <f>[1]Sum!H150/1000</f>
        <v>9.3041761474739992</v>
      </c>
      <c r="E198" s="10">
        <f>[1]Sum!I150/1000</f>
        <v>0.11706265880742023</v>
      </c>
      <c r="F198" s="10">
        <f>[1]Sum!E150/1000</f>
        <v>25.716259948000001</v>
      </c>
      <c r="G198" s="10">
        <f>[1]Sum!J150/1000-[1]Sum!K150/1000</f>
        <v>0</v>
      </c>
      <c r="H198" s="10">
        <f>[1]Sum!C150/1000</f>
        <v>9.9634733535717981</v>
      </c>
      <c r="I198" s="10">
        <f t="shared" si="21"/>
        <v>-0.87543717891551864</v>
      </c>
      <c r="J198" s="10">
        <f t="shared" si="22"/>
        <v>64.974773844480097</v>
      </c>
      <c r="K198" s="10">
        <f>[1]Sum!M150*8.76/1000</f>
        <v>569.87479200000007</v>
      </c>
      <c r="L198" s="11">
        <f t="shared" si="23"/>
        <v>114.01587639356417</v>
      </c>
      <c r="M198" s="6">
        <f>[1]Sum!T150/1000</f>
        <v>18.303942881796289</v>
      </c>
      <c r="N198" s="6">
        <f t="shared" si="25"/>
        <v>314.16384049601868</v>
      </c>
      <c r="P198" s="11">
        <f>[1]Sum!$L121/1000</f>
        <v>307.19308782336964</v>
      </c>
      <c r="Q198" s="11">
        <f>[5]Sum!$L121/1000</f>
        <v>342.21057497999038</v>
      </c>
      <c r="R198">
        <f>R169</f>
        <v>25</v>
      </c>
      <c r="S198">
        <f t="shared" si="24"/>
        <v>0.14864362802414349</v>
      </c>
    </row>
    <row r="199" spans="1:25" x14ac:dyDescent="0.3">
      <c r="B199">
        <f>[1]Sum!B151</f>
        <v>2031</v>
      </c>
      <c r="C199" s="10">
        <f>[1]Sum!D151/1000</f>
        <v>21.659607882344261</v>
      </c>
      <c r="D199" s="10">
        <f>[1]Sum!H151/1000</f>
        <v>9.405955927599301</v>
      </c>
      <c r="E199" s="10">
        <f>[1]Sum!I151/1000</f>
        <v>0.15585493094872244</v>
      </c>
      <c r="F199" s="10">
        <f>[1]Sum!E151/1000</f>
        <v>25.238628068000008</v>
      </c>
      <c r="G199" s="10">
        <f>[1]Sum!J151/1000-[1]Sum!K151/1000</f>
        <v>0</v>
      </c>
      <c r="H199" s="10">
        <f>[1]Sum!C151/1000</f>
        <v>9.0872577785480697</v>
      </c>
      <c r="I199" s="10">
        <f t="shared" ref="I199:I201" si="26">(P199-Q199)*R199/1000</f>
        <v>-0.98120077398433081</v>
      </c>
      <c r="J199" s="10">
        <f t="shared" ref="J199:J201" si="27">SUM(C199:I199)</f>
        <v>64.566103813456039</v>
      </c>
      <c r="K199" s="10">
        <f>[1]Sum!M151*8.76/1000</f>
        <v>599.73587999999995</v>
      </c>
      <c r="L199" s="11">
        <f t="shared" ref="L199:L201" si="28">J199/K199*1000</f>
        <v>107.65756388204761</v>
      </c>
      <c r="M199" s="6">
        <f>[1]Sum!T151/1000</f>
        <v>10.501569335067416</v>
      </c>
      <c r="N199" s="6">
        <f t="shared" ref="N199:N201" si="29">N198+M199</f>
        <v>324.66540983108609</v>
      </c>
      <c r="O199" s="10">
        <f>N199*S199</f>
        <v>43.872222192034599</v>
      </c>
      <c r="P199" s="11">
        <f>[1]Sum!$L122/1000</f>
        <v>300.86705563004637</v>
      </c>
      <c r="Q199" s="11">
        <f>[5]Sum!$L122/1000</f>
        <v>338.60554693713601</v>
      </c>
      <c r="R199">
        <f t="shared" ref="R199:R201" si="30">R170</f>
        <v>26</v>
      </c>
      <c r="S199">
        <f t="shared" si="24"/>
        <v>0.13513057093103953</v>
      </c>
    </row>
    <row r="200" spans="1:25" x14ac:dyDescent="0.3">
      <c r="B200">
        <f>[1]Sum!B152</f>
        <v>2040</v>
      </c>
      <c r="C200" s="10">
        <f>[1]Sum!D152/1000</f>
        <v>22.81664119083835</v>
      </c>
      <c r="D200" s="10">
        <f>[1]Sum!H152/1000</f>
        <v>9.6840959156862549</v>
      </c>
      <c r="E200" s="10">
        <f>[1]Sum!I152/1000</f>
        <v>0.17279102007423044</v>
      </c>
      <c r="F200" s="10">
        <f>[1]Sum!E152/1000</f>
        <v>26.073085212000002</v>
      </c>
      <c r="G200" s="10">
        <f>[1]Sum!J152/1000-[1]Sum!K152/1000</f>
        <v>0</v>
      </c>
      <c r="H200" s="10">
        <f>[1]Sum!C152/1000</f>
        <v>9.1258132795473568</v>
      </c>
      <c r="I200" s="10">
        <f t="shared" si="26"/>
        <v>-2.0891992103836987</v>
      </c>
      <c r="J200" s="10">
        <f t="shared" si="27"/>
        <v>65.783227407762496</v>
      </c>
      <c r="K200" s="10">
        <f>[1]Sum!M152*8.76/1000</f>
        <v>745.05902400000002</v>
      </c>
      <c r="L200" s="11">
        <f t="shared" si="28"/>
        <v>88.292638957101602</v>
      </c>
      <c r="M200" s="6">
        <f>[1]Sum!T152/1000</f>
        <v>231.0463512281153</v>
      </c>
      <c r="N200" s="6">
        <f t="shared" si="29"/>
        <v>555.71176105920142</v>
      </c>
      <c r="P200" s="11">
        <f>[1]Sum!$L123/1000</f>
        <v>288.21776398655521</v>
      </c>
      <c r="Q200" s="11">
        <f>[5]Sum!$L123/1000</f>
        <v>365.5955125192848</v>
      </c>
      <c r="R200">
        <f t="shared" si="30"/>
        <v>27</v>
      </c>
      <c r="S200">
        <f t="shared" si="24"/>
        <v>5.7308553301167964E-2</v>
      </c>
    </row>
    <row r="201" spans="1:25" x14ac:dyDescent="0.3">
      <c r="B201">
        <f>[1]Sum!B153</f>
        <v>2050</v>
      </c>
      <c r="C201" s="10">
        <f>[1]Sum!D153/1000</f>
        <v>15.346657435120212</v>
      </c>
      <c r="D201" s="10">
        <f>[1]Sum!H153/1000</f>
        <v>10.264993073708474</v>
      </c>
      <c r="E201" s="10">
        <f>[1]Sum!I153/1000</f>
        <v>0.17376385265298436</v>
      </c>
      <c r="F201" s="10">
        <f>[1]Sum!E153/1000</f>
        <v>21.410703004000002</v>
      </c>
      <c r="G201" s="10">
        <f>[1]Sum!J153/1000-[1]Sum!K153/1000</f>
        <v>0</v>
      </c>
      <c r="H201" s="10">
        <f>[1]Sum!C153/1000</f>
        <v>12.929578679022836</v>
      </c>
      <c r="I201" s="10">
        <f t="shared" si="26"/>
        <v>-5.228016051648634</v>
      </c>
      <c r="J201" s="10">
        <f t="shared" si="27"/>
        <v>54.897679992855871</v>
      </c>
      <c r="K201" s="10">
        <f>[1]Sum!M153*8.76/1000</f>
        <v>963.96529200000009</v>
      </c>
      <c r="L201" s="11">
        <f t="shared" si="28"/>
        <v>56.949851253416149</v>
      </c>
      <c r="M201" s="6">
        <f>[1]Sum!T153/1000</f>
        <v>415.44501913922511</v>
      </c>
      <c r="N201" s="6">
        <f t="shared" si="29"/>
        <v>971.15678019842653</v>
      </c>
      <c r="P201" s="11">
        <f>[1]Sum!$L124/1000</f>
        <v>177.320510728296</v>
      </c>
      <c r="Q201" s="11">
        <f>[5]Sum!$L124/1000</f>
        <v>364.03536971574721</v>
      </c>
      <c r="R201">
        <f t="shared" si="30"/>
        <v>28</v>
      </c>
      <c r="S201">
        <f t="shared" si="24"/>
        <v>2.2094928152179935E-2</v>
      </c>
    </row>
    <row r="202" spans="1:25" x14ac:dyDescent="0.3">
      <c r="A202">
        <v>9</v>
      </c>
      <c r="B202">
        <f>B200</f>
        <v>2040</v>
      </c>
      <c r="C202" s="10">
        <f>C200*$A202</f>
        <v>205.34977071754514</v>
      </c>
      <c r="D202" s="10">
        <f t="shared" ref="D202:R202" si="31">D200*$A202</f>
        <v>87.156863241176296</v>
      </c>
      <c r="E202" s="10">
        <f t="shared" si="31"/>
        <v>1.555119180668074</v>
      </c>
      <c r="F202" s="10">
        <f t="shared" si="31"/>
        <v>234.65776690800001</v>
      </c>
      <c r="G202" s="10">
        <f t="shared" si="31"/>
        <v>0</v>
      </c>
      <c r="H202" s="10">
        <f t="shared" si="31"/>
        <v>82.132319515926213</v>
      </c>
      <c r="I202" s="10">
        <f t="shared" si="31"/>
        <v>-18.802792893453287</v>
      </c>
      <c r="J202" s="10">
        <f t="shared" si="31"/>
        <v>592.04904666986249</v>
      </c>
      <c r="K202" s="10">
        <f t="shared" si="31"/>
        <v>6705.5312160000003</v>
      </c>
      <c r="L202" s="10">
        <f t="shared" si="31"/>
        <v>794.63375061391446</v>
      </c>
      <c r="M202" s="10">
        <f t="shared" si="31"/>
        <v>2079.4171610530375</v>
      </c>
      <c r="N202" s="10">
        <f t="shared" si="31"/>
        <v>5001.4058495328127</v>
      </c>
      <c r="O202" s="10">
        <f>N202*S202</f>
        <v>461.60974517123793</v>
      </c>
      <c r="P202" s="10">
        <f t="shared" si="31"/>
        <v>2593.9598758789971</v>
      </c>
      <c r="Q202" s="10">
        <f t="shared" si="31"/>
        <v>3290.3596126735633</v>
      </c>
      <c r="R202" s="10">
        <f t="shared" si="31"/>
        <v>243</v>
      </c>
      <c r="S202">
        <f>1/(1.1^(2035-2010))</f>
        <v>9.2295998177064048E-2</v>
      </c>
    </row>
    <row r="203" spans="1:25" x14ac:dyDescent="0.3">
      <c r="A203">
        <v>10</v>
      </c>
      <c r="B203">
        <f>B201</f>
        <v>2050</v>
      </c>
      <c r="C203" s="10">
        <f>C201*$A203</f>
        <v>153.46657435120213</v>
      </c>
      <c r="D203" s="10">
        <f t="shared" ref="D203:R203" si="32">D201*$A203</f>
        <v>102.64993073708474</v>
      </c>
      <c r="E203" s="10">
        <f t="shared" si="32"/>
        <v>1.7376385265298435</v>
      </c>
      <c r="F203" s="10">
        <f t="shared" si="32"/>
        <v>214.10703004000001</v>
      </c>
      <c r="G203" s="10">
        <f t="shared" si="32"/>
        <v>0</v>
      </c>
      <c r="H203" s="10">
        <f t="shared" si="32"/>
        <v>129.29578679022836</v>
      </c>
      <c r="I203" s="10">
        <f t="shared" si="32"/>
        <v>-52.28016051648634</v>
      </c>
      <c r="J203" s="10">
        <f t="shared" si="32"/>
        <v>548.97679992855865</v>
      </c>
      <c r="K203" s="10">
        <f t="shared" si="32"/>
        <v>9639.6529200000004</v>
      </c>
      <c r="L203" s="10">
        <f t="shared" si="32"/>
        <v>569.49851253416148</v>
      </c>
      <c r="M203" s="10">
        <f t="shared" si="32"/>
        <v>4154.4501913922513</v>
      </c>
      <c r="N203" s="10">
        <f t="shared" si="32"/>
        <v>9711.5678019842653</v>
      </c>
      <c r="O203" s="10">
        <f>N203*S203</f>
        <v>345.57742641642812</v>
      </c>
      <c r="P203" s="10">
        <f t="shared" si="32"/>
        <v>1773.2051072829599</v>
      </c>
      <c r="Q203" s="10">
        <f t="shared" si="32"/>
        <v>3640.3536971574722</v>
      </c>
      <c r="R203" s="10">
        <f t="shared" si="32"/>
        <v>280</v>
      </c>
      <c r="S203">
        <f>1/(1.1^(2045-2010))</f>
        <v>3.5584102738367311E-2</v>
      </c>
    </row>
    <row r="204" spans="1:25" x14ac:dyDescent="0.3">
      <c r="C204" s="10"/>
      <c r="D204" s="10"/>
      <c r="E204" s="10"/>
      <c r="F204" s="10"/>
      <c r="G204" s="10"/>
      <c r="H204" s="10"/>
      <c r="I204" s="10"/>
      <c r="J204" s="10"/>
      <c r="K204" s="10"/>
      <c r="L204" s="11"/>
      <c r="M204" s="6"/>
      <c r="N204" s="6">
        <f>SUM(N178:N199)+SUM(N202:N203)</f>
        <v>17874.092537378699</v>
      </c>
      <c r="O204" s="10">
        <f>SUM(O199:O203)</f>
        <v>851.05939377970071</v>
      </c>
      <c r="P204" s="11"/>
      <c r="Q204" s="11"/>
    </row>
    <row r="205" spans="1:25" x14ac:dyDescent="0.3">
      <c r="C205" s="10"/>
      <c r="D205" s="10"/>
      <c r="E205" s="10"/>
      <c r="F205" s="10"/>
      <c r="G205" s="10"/>
      <c r="H205" s="10"/>
      <c r="I205" s="10"/>
      <c r="J205" s="10"/>
      <c r="K205" s="10"/>
      <c r="L205" s="11"/>
      <c r="M205" s="6"/>
      <c r="N205" s="6">
        <f>N175-N204</f>
        <v>905.98409058137986</v>
      </c>
      <c r="P205" s="11"/>
      <c r="Q205" s="11"/>
    </row>
    <row r="206" spans="1:25" x14ac:dyDescent="0.3">
      <c r="C206" s="10"/>
      <c r="D206" s="10"/>
      <c r="E206" s="10"/>
      <c r="F206" s="10"/>
      <c r="G206" s="10"/>
      <c r="H206" s="10"/>
      <c r="I206" s="10"/>
      <c r="J206" s="10"/>
      <c r="K206" s="10"/>
      <c r="L206" s="11"/>
      <c r="M206" s="6"/>
      <c r="N206" s="6">
        <f>SUM(N173:N174)+N170-SUM(N202:N203)-N199</f>
        <v>815.56231743836213</v>
      </c>
      <c r="O206" s="10">
        <f>O175-O204</f>
        <v>71.983857091622099</v>
      </c>
      <c r="P206" s="11"/>
      <c r="Q206" s="11"/>
    </row>
    <row r="207" spans="1:25" x14ac:dyDescent="0.3">
      <c r="C207" s="13">
        <f t="shared" ref="C207:E207" si="33">C198/$J198</f>
        <v>0.31934299556327173</v>
      </c>
      <c r="D207" s="13">
        <f t="shared" si="33"/>
        <v>0.14319674539758989</v>
      </c>
      <c r="E207" s="20">
        <f t="shared" si="33"/>
        <v>1.8016631975913409E-3</v>
      </c>
      <c r="F207" s="13">
        <f>F198/$J198</f>
        <v>0.39578837180030779</v>
      </c>
      <c r="G207" s="13">
        <f t="shared" ref="G207:I207" si="34">G198/$J198</f>
        <v>0</v>
      </c>
      <c r="H207" s="13">
        <f t="shared" si="34"/>
        <v>0.15334371732358465</v>
      </c>
      <c r="I207" s="20">
        <f t="shared" si="34"/>
        <v>-1.3473493282345468E-2</v>
      </c>
      <c r="N207" s="13">
        <f>N206/N204</f>
        <v>4.5628180324838313E-2</v>
      </c>
      <c r="O207" s="13">
        <f>O206/O204</f>
        <v>8.4581472947416095E-2</v>
      </c>
    </row>
    <row r="208" spans="1:25" x14ac:dyDescent="0.3">
      <c r="A208" t="s">
        <v>10</v>
      </c>
      <c r="B208">
        <f>B178</f>
        <v>2010</v>
      </c>
      <c r="C208" s="10">
        <f>C178-C149</f>
        <v>0</v>
      </c>
      <c r="D208" s="10">
        <f>D178-D149</f>
        <v>0</v>
      </c>
      <c r="E208" s="10">
        <f t="shared" ref="E208:H208" si="35">E178-E149</f>
        <v>0</v>
      </c>
      <c r="F208" s="10">
        <f t="shared" si="35"/>
        <v>0</v>
      </c>
      <c r="G208" s="10">
        <f t="shared" si="35"/>
        <v>0</v>
      </c>
      <c r="H208" s="10">
        <f t="shared" si="35"/>
        <v>1.417555530736081E-7</v>
      </c>
      <c r="I208" s="10">
        <f t="shared" ref="I208" si="36">I178-I149</f>
        <v>0</v>
      </c>
      <c r="J208" s="10">
        <f>J178-J149</f>
        <v>1.417555530736081E-7</v>
      </c>
      <c r="K208" s="10"/>
      <c r="L208" s="10">
        <f>L178-L149</f>
        <v>5.033528935882714E-7</v>
      </c>
      <c r="M208" s="10">
        <f>M178-M149</f>
        <v>0</v>
      </c>
      <c r="Y208" t="str">
        <f>A178</f>
        <v>Renewable</v>
      </c>
    </row>
    <row r="209" spans="2:27" x14ac:dyDescent="0.3">
      <c r="B209">
        <f>B179</f>
        <v>2011</v>
      </c>
      <c r="C209" s="10">
        <f>C179-C150</f>
        <v>1.3633876747874973E-3</v>
      </c>
      <c r="D209" s="10">
        <f t="shared" ref="D209" si="37">D179-D150</f>
        <v>-1.033864964705912E-2</v>
      </c>
      <c r="E209" s="10">
        <f>E179-E150</f>
        <v>0</v>
      </c>
      <c r="F209" s="10">
        <f>F179-F150</f>
        <v>2.1626099999997095E-2</v>
      </c>
      <c r="G209" s="10">
        <f>G179-G150</f>
        <v>0</v>
      </c>
      <c r="H209" s="10">
        <f>H179-H150</f>
        <v>2.2996823955434564E-4</v>
      </c>
      <c r="I209" s="10">
        <f t="shared" ref="I209" si="38">I179-I150</f>
        <v>0</v>
      </c>
      <c r="J209" s="10">
        <f>J179-J150</f>
        <v>1.288080626727961E-2</v>
      </c>
      <c r="K209" s="10"/>
      <c r="L209" s="10">
        <f>L179-L150</f>
        <v>4.413490316591151E-2</v>
      </c>
      <c r="M209" s="10">
        <f>M179-M150</f>
        <v>-0.11011562579999978</v>
      </c>
      <c r="P209" t="str">
        <f>C147</f>
        <v xml:space="preserve"> Annualized Inv.: Generation </v>
      </c>
      <c r="Q209" t="str">
        <f t="shared" ref="Q209:S209" si="39">D147</f>
        <v>Annualized Domestic TnD Inv.costs</v>
      </c>
      <c r="R209" t="str">
        <f t="shared" si="39"/>
        <v xml:space="preserve"> Ann. Inv.: Cross-Border Transmission </v>
      </c>
      <c r="S209" t="str">
        <f t="shared" si="39"/>
        <v xml:space="preserve"> Fuel Costs </v>
      </c>
      <c r="T209" t="str">
        <f>H147</f>
        <v xml:space="preserve"> O&amp;M Costs (Gen)</v>
      </c>
      <c r="U209" t="str">
        <f>I147</f>
        <v>CO2 finance</v>
      </c>
      <c r="V209" t="str">
        <f>J147</f>
        <v xml:space="preserve"> Annualized Costs </v>
      </c>
      <c r="Y209" s="11">
        <f t="array" ref="Y209:AA216">TRANSPOSE(O209:V211)</f>
        <v>0</v>
      </c>
      <c r="Z209" s="11" t="str">
        <v>Discounted Costs</v>
      </c>
      <c r="AA209" s="11" t="str">
        <v>Undiscounted</v>
      </c>
    </row>
    <row r="210" spans="2:27" x14ac:dyDescent="0.3">
      <c r="B210">
        <f>B180</f>
        <v>2012</v>
      </c>
      <c r="C210" s="10">
        <f>C180-C151</f>
        <v>6.2839984043530084E-3</v>
      </c>
      <c r="D210" s="10">
        <f t="shared" ref="D210" si="40">D180-D151</f>
        <v>-2.68182274893633E-2</v>
      </c>
      <c r="E210" s="10">
        <f>E180-E151</f>
        <v>0</v>
      </c>
      <c r="F210" s="10">
        <f>F180-F151</f>
        <v>7.3284399999998584E-2</v>
      </c>
      <c r="G210" s="10">
        <f>G180-G151</f>
        <v>0</v>
      </c>
      <c r="H210" s="10">
        <f>H180-H151</f>
        <v>9.4278211754694752E-3</v>
      </c>
      <c r="I210" s="10">
        <f t="shared" ref="I210" si="41">I180-I151</f>
        <v>0</v>
      </c>
      <c r="J210" s="10">
        <f>J180-J151</f>
        <v>6.2177992090457934E-2</v>
      </c>
      <c r="K210" s="10"/>
      <c r="L210" s="10">
        <f>L180-L151</f>
        <v>0.20535478232058324</v>
      </c>
      <c r="M210" s="10">
        <f>M180-M151</f>
        <v>-0.14381347292000113</v>
      </c>
      <c r="O210" t="s">
        <v>50</v>
      </c>
      <c r="P210" s="10">
        <f>NPV(0.1,C178:C198)</f>
        <v>42.346245935432378</v>
      </c>
      <c r="Q210" s="10">
        <f>NPV(0.1,D178:D198)</f>
        <v>24.905334956446399</v>
      </c>
      <c r="R210" s="10">
        <f>NPV(0.1,E178:E198)</f>
        <v>0.29235028067571278</v>
      </c>
      <c r="S210" s="10">
        <f>NPV(0.1,F178:F198)</f>
        <v>154.56883853693438</v>
      </c>
      <c r="T210" s="10">
        <f>NPV(0.1,H178:H198)</f>
        <v>73.762235880892632</v>
      </c>
      <c r="U210" s="10">
        <f>NPV(0.1,I178:I198)</f>
        <v>-1.0831316375807634</v>
      </c>
      <c r="V210" s="10">
        <f>NPV(0.1,J178:J198)</f>
        <v>294.7918739528007</v>
      </c>
      <c r="Y210" s="11" t="str">
        <v xml:space="preserve"> Annualized Inv.: Generation </v>
      </c>
      <c r="Z210" s="11">
        <v>42.346245935432378</v>
      </c>
      <c r="AA210" s="11">
        <v>170.99105302400307</v>
      </c>
    </row>
    <row r="211" spans="2:27" x14ac:dyDescent="0.3">
      <c r="B211">
        <f>B181</f>
        <v>2013</v>
      </c>
      <c r="C211" s="10">
        <f>C181-C152</f>
        <v>-1.9723433678269564E-2</v>
      </c>
      <c r="D211" s="10">
        <f t="shared" ref="D211" si="42">D181-D152</f>
        <v>1.4332112531257102E-2</v>
      </c>
      <c r="E211" s="10">
        <f>E181-E152</f>
        <v>0</v>
      </c>
      <c r="F211" s="10">
        <f>F181-F152</f>
        <v>-8.2193000000003735E-3</v>
      </c>
      <c r="G211" s="10">
        <f>G181-G152</f>
        <v>0</v>
      </c>
      <c r="H211" s="10">
        <f>H181-H152</f>
        <v>5.7451165262794035E-3</v>
      </c>
      <c r="I211" s="10">
        <f t="shared" ref="I211" si="43">I181-I152</f>
        <v>0</v>
      </c>
      <c r="J211" s="10">
        <f>J181-J152</f>
        <v>-7.8655046207316559E-3</v>
      </c>
      <c r="K211" s="10"/>
      <c r="L211" s="10">
        <f>L181-L152</f>
        <v>-2.4915328860259933E-2</v>
      </c>
      <c r="M211" s="10">
        <f>M181-M152</f>
        <v>0.22938851288399853</v>
      </c>
      <c r="O211" t="s">
        <v>51</v>
      </c>
      <c r="P211" s="10">
        <f>SUM(C178:C198)</f>
        <v>170.99105302400307</v>
      </c>
      <c r="Q211" s="10">
        <f t="shared" ref="Q211:S211" si="44">SUM(D178:D198)</f>
        <v>96.194918517697644</v>
      </c>
      <c r="R211" s="10">
        <f t="shared" si="44"/>
        <v>1.1366067886684461</v>
      </c>
      <c r="S211" s="10">
        <f t="shared" si="44"/>
        <v>425.58644062200005</v>
      </c>
      <c r="T211" s="10">
        <f>SUM(H178:H198)</f>
        <v>188.29718694184945</v>
      </c>
      <c r="U211" s="10">
        <f>SUM(I178:I198)</f>
        <v>-5.592917502996948</v>
      </c>
      <c r="V211" s="10">
        <f>SUM(J178:J198)</f>
        <v>876.61328839122166</v>
      </c>
      <c r="Y211" s="11" t="str">
        <v>Annualized Domestic TnD Inv.costs</v>
      </c>
      <c r="Z211" s="11">
        <v>24.905334956446399</v>
      </c>
      <c r="AA211" s="11">
        <v>96.194918517697644</v>
      </c>
    </row>
    <row r="212" spans="2:27" x14ac:dyDescent="0.3">
      <c r="B212">
        <f>B182</f>
        <v>2014</v>
      </c>
      <c r="C212" s="10">
        <f>C182-C153</f>
        <v>-5.0140421983390526E-2</v>
      </c>
      <c r="D212" s="10">
        <f t="shared" ref="D212" si="45">D182-D153</f>
        <v>1.4162264157837168E-2</v>
      </c>
      <c r="E212" s="10">
        <f>E182-E153</f>
        <v>0</v>
      </c>
      <c r="F212" s="10">
        <f>F182-F153</f>
        <v>-1.1436480000002192E-2</v>
      </c>
      <c r="G212" s="10">
        <f>G182-G153</f>
        <v>0</v>
      </c>
      <c r="H212" s="10">
        <f>H182-H153</f>
        <v>7.1865002201647599E-3</v>
      </c>
      <c r="I212" s="10">
        <f t="shared" ref="I212" si="46">I182-I153</f>
        <v>1.8352570890513447E-4</v>
      </c>
      <c r="J212" s="10">
        <f>J182-J153</f>
        <v>-4.0044611896490778E-2</v>
      </c>
      <c r="K212" s="10"/>
      <c r="L212" s="10">
        <f>L182-L153</f>
        <v>-0.12275776424095852</v>
      </c>
      <c r="M212" s="10">
        <f>M182-M153</f>
        <v>-0.30686692491332934</v>
      </c>
      <c r="Y212" s="11" t="str">
        <v xml:space="preserve"> Ann. Inv.: Cross-Border Transmission </v>
      </c>
      <c r="Z212" s="11">
        <v>0.29235028067571278</v>
      </c>
      <c r="AA212" s="11">
        <v>1.1366067886684461</v>
      </c>
    </row>
    <row r="213" spans="2:27" x14ac:dyDescent="0.3">
      <c r="B213">
        <f>B183</f>
        <v>2015</v>
      </c>
      <c r="C213" s="10">
        <f>C183-C154</f>
        <v>-9.7371905473409903E-2</v>
      </c>
      <c r="D213" s="10">
        <f t="shared" ref="D213" si="47">D183-D154</f>
        <v>1.4117917055421314E-2</v>
      </c>
      <c r="E213" s="10">
        <f>E183-E154</f>
        <v>0</v>
      </c>
      <c r="F213" s="10">
        <f>F183-F154</f>
        <v>-9.886849999997338E-3</v>
      </c>
      <c r="G213" s="10">
        <f>G183-G154</f>
        <v>0</v>
      </c>
      <c r="H213" s="10">
        <f>H183-H154</f>
        <v>7.1263288293952343E-3</v>
      </c>
      <c r="I213" s="10">
        <f t="shared" ref="I213" si="48">I183-I154</f>
        <v>3.5494209010105728E-4</v>
      </c>
      <c r="J213" s="10">
        <f>J183-J154</f>
        <v>-8.5659567498488798E-2</v>
      </c>
      <c r="K213" s="10"/>
      <c r="L213" s="10">
        <f>L183-L154</f>
        <v>-0.25205670451882156</v>
      </c>
      <c r="M213" s="10">
        <f>M183-M154</f>
        <v>-0.47333218892500106</v>
      </c>
      <c r="Y213" s="11" t="str">
        <v xml:space="preserve"> Fuel Costs </v>
      </c>
      <c r="Z213" s="11">
        <v>154.56883853693438</v>
      </c>
      <c r="AA213" s="11">
        <v>425.58644062200005</v>
      </c>
    </row>
    <row r="214" spans="2:27" x14ac:dyDescent="0.3">
      <c r="B214">
        <f>B184</f>
        <v>2016</v>
      </c>
      <c r="C214" s="10">
        <f>C184-C155</f>
        <v>-0.12386311299907193</v>
      </c>
      <c r="D214" s="10">
        <f t="shared" ref="D214" si="49">D184-D155</f>
        <v>1.4795659307795361E-2</v>
      </c>
      <c r="E214" s="10">
        <f>E184-E155</f>
        <v>5.8681701263198216E-5</v>
      </c>
      <c r="F214" s="10">
        <f>F184-F155</f>
        <v>-1.9688635999994375E-2</v>
      </c>
      <c r="G214" s="10">
        <f>G184-G155</f>
        <v>0</v>
      </c>
      <c r="H214" s="10">
        <f>H184-H155</f>
        <v>7.2977200210662119E-3</v>
      </c>
      <c r="I214" s="10">
        <f t="shared" ref="I214" si="50">I184-I155</f>
        <v>2.6912482081375977E-4</v>
      </c>
      <c r="J214" s="10">
        <f>J184-J155</f>
        <v>-0.12113056314812809</v>
      </c>
      <c r="K214" s="10"/>
      <c r="L214" s="10">
        <f>L184-L155</f>
        <v>-0.34299204157997565</v>
      </c>
      <c r="M214" s="10">
        <f>M184-M155</f>
        <v>-0.2547900436070254</v>
      </c>
      <c r="Y214" s="11" t="str">
        <v xml:space="preserve"> O&amp;M Costs (Gen)</v>
      </c>
      <c r="Z214" s="11">
        <v>73.762235880892632</v>
      </c>
      <c r="AA214" s="11">
        <v>188.29718694184945</v>
      </c>
    </row>
    <row r="215" spans="2:27" x14ac:dyDescent="0.3">
      <c r="B215">
        <f>B185</f>
        <v>2017</v>
      </c>
      <c r="C215" s="10">
        <f>C185-C156</f>
        <v>-0.1253409099958338</v>
      </c>
      <c r="D215" s="10">
        <f t="shared" ref="D215" si="51">D185-D156</f>
        <v>1.539005473576216E-2</v>
      </c>
      <c r="E215" s="10">
        <f>E185-E156</f>
        <v>-2.109790540728379E-3</v>
      </c>
      <c r="F215" s="10">
        <f>F185-F156</f>
        <v>-6.720860000001494E-3</v>
      </c>
      <c r="G215" s="10">
        <f>G185-G156</f>
        <v>0</v>
      </c>
      <c r="H215" s="10">
        <f>H185-H156</f>
        <v>7.4438943124963686E-3</v>
      </c>
      <c r="I215" s="10">
        <f t="shared" ref="I215" si="52">I185-I156</f>
        <v>9.8997721156911678E-4</v>
      </c>
      <c r="J215" s="10">
        <f>J185-J156</f>
        <v>-0.11034763427673511</v>
      </c>
      <c r="K215" s="10"/>
      <c r="L215" s="10">
        <f>L185-L156</f>
        <v>-0.29985507810700085</v>
      </c>
      <c r="M215" s="10">
        <f>M185-M156</f>
        <v>-3.166601265249902E-2</v>
      </c>
      <c r="Y215" s="11" t="str">
        <v>CO2 finance</v>
      </c>
      <c r="Z215" s="11">
        <v>-1.0831316375807634</v>
      </c>
      <c r="AA215" s="11">
        <v>-5.592917502996948</v>
      </c>
    </row>
    <row r="216" spans="2:27" x14ac:dyDescent="0.3">
      <c r="B216">
        <f>B186</f>
        <v>2018</v>
      </c>
      <c r="C216" s="10">
        <f>C186-C157</f>
        <v>-0.15923333226544845</v>
      </c>
      <c r="D216" s="10">
        <f t="shared" ref="D216" si="53">D186-D157</f>
        <v>1.5562420650194753E-2</v>
      </c>
      <c r="E216" s="10">
        <f>E186-E157</f>
        <v>5.1804939396416644E-4</v>
      </c>
      <c r="F216" s="10">
        <f>F186-F157</f>
        <v>-2.0972440000015524E-3</v>
      </c>
      <c r="G216" s="10">
        <f>G186-G157</f>
        <v>0</v>
      </c>
      <c r="H216" s="10">
        <f>H186-H157</f>
        <v>-1.9533244571334762E-4</v>
      </c>
      <c r="I216" s="10">
        <f t="shared" ref="I216" si="54">I186-I157</f>
        <v>3.4113763149177028E-3</v>
      </c>
      <c r="J216" s="10">
        <f>J186-J157</f>
        <v>-0.1420340623520957</v>
      </c>
      <c r="K216" s="10"/>
      <c r="L216" s="10">
        <f>L186-L157</f>
        <v>-0.37004089907610194</v>
      </c>
      <c r="M216" s="10">
        <f>M186-M157</f>
        <v>-0.31923534852397495</v>
      </c>
      <c r="Y216" s="11" t="str">
        <v xml:space="preserve"> Annualized Costs </v>
      </c>
      <c r="Z216" s="11">
        <v>294.7918739528007</v>
      </c>
      <c r="AA216" s="11">
        <v>876.61328839122166</v>
      </c>
    </row>
    <row r="217" spans="2:27" x14ac:dyDescent="0.3">
      <c r="B217">
        <f>B187</f>
        <v>2019</v>
      </c>
      <c r="C217" s="10">
        <f>C187-C158</f>
        <v>-0.167586688265839</v>
      </c>
      <c r="D217" s="10">
        <f t="shared" ref="D217" si="55">D187-D158</f>
        <v>1.5554430772914074E-2</v>
      </c>
      <c r="E217" s="10">
        <f>E187-E158</f>
        <v>5.180493939641595E-4</v>
      </c>
      <c r="F217" s="10">
        <f>F187-F158</f>
        <v>-1.5021907999994255E-2</v>
      </c>
      <c r="G217" s="10">
        <f>G187-G158</f>
        <v>0</v>
      </c>
      <c r="H217" s="10">
        <f>H187-H158</f>
        <v>-1.4360921025335927E-4</v>
      </c>
      <c r="I217" s="10">
        <f t="shared" ref="I217" si="56">I187-I158</f>
        <v>3.8825615671045739E-3</v>
      </c>
      <c r="J217" s="10">
        <f>J187-J158</f>
        <v>-0.16279716374210551</v>
      </c>
      <c r="K217" s="10"/>
      <c r="L217" s="10">
        <f>L187-L158</f>
        <v>-0.4062340397948816</v>
      </c>
      <c r="M217" s="10">
        <f>M187-M158</f>
        <v>-8.6708110818589645E-2</v>
      </c>
      <c r="Y217" s="11"/>
      <c r="Z217" s="11"/>
      <c r="AA217" s="11"/>
    </row>
    <row r="218" spans="2:27" x14ac:dyDescent="0.3">
      <c r="B218">
        <f>B188</f>
        <v>2020</v>
      </c>
      <c r="C218" s="10">
        <f>C188-C159</f>
        <v>-0.18256583763601064</v>
      </c>
      <c r="D218" s="10">
        <f t="shared" ref="D218" si="57">D188-D159</f>
        <v>1.344808423430166E-2</v>
      </c>
      <c r="E218" s="10">
        <f>E188-E159</f>
        <v>1.191972056909657E-5</v>
      </c>
      <c r="F218" s="10">
        <f>F188-F159</f>
        <v>4.1223708000000414E-2</v>
      </c>
      <c r="G218" s="10">
        <f>G188-G159</f>
        <v>0</v>
      </c>
      <c r="H218" s="10">
        <f>H188-H159</f>
        <v>-1.322932877238614E-3</v>
      </c>
      <c r="I218" s="10">
        <f t="shared" ref="I218" si="58">I188-I159</f>
        <v>-3.354258527005112E-4</v>
      </c>
      <c r="J218" s="10">
        <f>J188-J159</f>
        <v>-0.12954048441107346</v>
      </c>
      <c r="K218" s="10"/>
      <c r="L218" s="10">
        <f>L188-L159</f>
        <v>-0.31113518747660862</v>
      </c>
      <c r="M218" s="10">
        <f>M188-M159</f>
        <v>-0.18491067901489622</v>
      </c>
      <c r="Y218" t="str">
        <f>A149</f>
        <v>Reference</v>
      </c>
    </row>
    <row r="219" spans="2:27" x14ac:dyDescent="0.3">
      <c r="B219">
        <f>B189</f>
        <v>2021</v>
      </c>
      <c r="C219" s="10">
        <f>C189-C160</f>
        <v>-7.4238996845785721E-2</v>
      </c>
      <c r="D219" s="10">
        <f t="shared" ref="D219" si="59">D189-D160</f>
        <v>-7.0388140952225342E-2</v>
      </c>
      <c r="E219" s="10">
        <f>E189-E160</f>
        <v>-2.0758651821855892E-3</v>
      </c>
      <c r="F219" s="10">
        <f>F189-F160</f>
        <v>-0.79261380799999515</v>
      </c>
      <c r="G219" s="10">
        <f>G189-G160</f>
        <v>0</v>
      </c>
      <c r="H219" s="10">
        <f>H189-H160</f>
        <v>5.4159293729524549E-2</v>
      </c>
      <c r="I219" s="10">
        <f t="shared" ref="I219" si="60">I189-I160</f>
        <v>-6.8587370967491179E-2</v>
      </c>
      <c r="J219" s="10">
        <f>J189-J160</f>
        <v>-0.95374488821816072</v>
      </c>
      <c r="K219" s="10"/>
      <c r="L219" s="10">
        <f>L189-L160</f>
        <v>-2.2144410503929777</v>
      </c>
      <c r="M219" s="10">
        <f>M189-M160</f>
        <v>0.13152142626591434</v>
      </c>
      <c r="P219" t="str">
        <f>P209</f>
        <v xml:space="preserve"> Annualized Inv.: Generation </v>
      </c>
      <c r="Q219" t="str">
        <f t="shared" ref="Q219:V219" si="61">Q209</f>
        <v>Annualized Domestic TnD Inv.costs</v>
      </c>
      <c r="R219" t="str">
        <f t="shared" si="61"/>
        <v xml:space="preserve"> Ann. Inv.: Cross-Border Transmission </v>
      </c>
      <c r="S219" t="str">
        <f t="shared" si="61"/>
        <v xml:space="preserve"> Fuel Costs </v>
      </c>
      <c r="T219" t="str">
        <f t="shared" si="61"/>
        <v xml:space="preserve"> O&amp;M Costs (Gen)</v>
      </c>
      <c r="U219" t="str">
        <f t="shared" si="61"/>
        <v>CO2 finance</v>
      </c>
      <c r="V219" t="str">
        <f t="shared" si="61"/>
        <v xml:space="preserve"> Annualized Costs </v>
      </c>
      <c r="Y219" s="11">
        <f t="array" ref="Y219:AA226">TRANSPOSE(O219:V221)</f>
        <v>0</v>
      </c>
      <c r="Z219" s="11" t="str">
        <v>Discounted Costs</v>
      </c>
      <c r="AA219" s="11" t="str">
        <v>Undiscounted</v>
      </c>
    </row>
    <row r="220" spans="2:27" x14ac:dyDescent="0.3">
      <c r="B220">
        <f>B190</f>
        <v>2022</v>
      </c>
      <c r="C220" s="10">
        <f>C190-C161</f>
        <v>-0.11502557155571758</v>
      </c>
      <c r="D220" s="10">
        <f t="shared" ref="D220" si="62">D190-D161</f>
        <v>-0.12906769410112684</v>
      </c>
      <c r="E220" s="10">
        <f>E190-E161</f>
        <v>-5.8690870279019397E-3</v>
      </c>
      <c r="F220" s="10">
        <f>F190-F161</f>
        <v>-1.2133137840000074</v>
      </c>
      <c r="G220" s="10">
        <f>G190-G161</f>
        <v>0</v>
      </c>
      <c r="H220" s="10">
        <f>H190-H161</f>
        <v>8.8812746818765831E-2</v>
      </c>
      <c r="I220" s="10">
        <f t="shared" ref="I220" si="63">I190-I161</f>
        <v>-0.10734102488054462</v>
      </c>
      <c r="J220" s="10">
        <f>J190-J161</f>
        <v>-1.4818044147465272</v>
      </c>
      <c r="K220" s="10"/>
      <c r="L220" s="10">
        <f>L190-L161</f>
        <v>-3.3338212215787593</v>
      </c>
      <c r="M220" s="10">
        <f>M190-M161</f>
        <v>-1.05999562617518</v>
      </c>
      <c r="O220" t="s">
        <v>50</v>
      </c>
      <c r="P220" s="10">
        <f>NPV(0.1,C149:C169)</f>
        <v>42.312194106377596</v>
      </c>
      <c r="Q220" s="10">
        <f t="shared" ref="Q220:S220" si="64">NPV(0.1,D149:D169)</f>
        <v>25.846081890583225</v>
      </c>
      <c r="R220" s="10">
        <f t="shared" si="64"/>
        <v>0.37280355927252473</v>
      </c>
      <c r="S220" s="10">
        <f t="shared" si="64"/>
        <v>160.92813595034974</v>
      </c>
      <c r="T220" s="10">
        <f>NPV(0.1,H149:H169)</f>
        <v>73.125104151753334</v>
      </c>
      <c r="U220" s="10">
        <f t="shared" ref="U220:V220" si="65">NPV(0.1,I149:I169)</f>
        <v>-0.92307334718309364</v>
      </c>
      <c r="V220" s="10">
        <f t="shared" si="65"/>
        <v>301.66124631115332</v>
      </c>
      <c r="Y220" s="11" t="str">
        <v xml:space="preserve"> Annualized Inv.: Generation </v>
      </c>
      <c r="Z220" s="11">
        <v>42.312194106377596</v>
      </c>
      <c r="AA220" s="11">
        <v>169.32396230948063</v>
      </c>
    </row>
    <row r="221" spans="2:27" x14ac:dyDescent="0.3">
      <c r="B221">
        <f>B191</f>
        <v>2023</v>
      </c>
      <c r="C221" s="10">
        <f>C191-C162</f>
        <v>0.19905189243587174</v>
      </c>
      <c r="D221" s="10">
        <f t="shared" ref="D221" si="66">D191-D162</f>
        <v>-0.15680679064260605</v>
      </c>
      <c r="E221" s="10">
        <f>E191-E162</f>
        <v>-2.1800252019277697E-2</v>
      </c>
      <c r="F221" s="10">
        <f>F191-F162</f>
        <v>-1.9183028600000043</v>
      </c>
      <c r="G221" s="10">
        <f>G191-G162</f>
        <v>0</v>
      </c>
      <c r="H221" s="10">
        <f>H191-H162</f>
        <v>0.27978442964100481</v>
      </c>
      <c r="I221" s="10">
        <f t="shared" ref="I221" si="67">I191-I162</f>
        <v>-0.13040810054679447</v>
      </c>
      <c r="J221" s="10">
        <f>J191-J162</f>
        <v>-1.7484816811317998</v>
      </c>
      <c r="K221" s="10"/>
      <c r="L221" s="10">
        <f>L191-L162</f>
        <v>-3.8144139671759802</v>
      </c>
      <c r="M221" s="10">
        <f>M191-M162</f>
        <v>2.1760847572242064</v>
      </c>
      <c r="O221" t="s">
        <v>51</v>
      </c>
      <c r="P221" s="10">
        <f>SUM(C149:C169)</f>
        <v>169.32396230948063</v>
      </c>
      <c r="Q221" s="10">
        <f t="shared" ref="Q221:S221" si="68">SUM(D149:D169)</f>
        <v>101.95394335825048</v>
      </c>
      <c r="R221" s="10">
        <f t="shared" si="68"/>
        <v>1.5620637932519406</v>
      </c>
      <c r="S221" s="10">
        <f t="shared" si="68"/>
        <v>459.47524457399999</v>
      </c>
      <c r="T221" s="10">
        <f>SUM(H149:H169)</f>
        <v>185.26850850105797</v>
      </c>
      <c r="U221" s="10">
        <f t="shared" ref="U221:V221" si="69">SUM(I149:I169)</f>
        <v>-4.8790505287590777</v>
      </c>
      <c r="V221" s="10">
        <f t="shared" si="69"/>
        <v>912.70467200728206</v>
      </c>
      <c r="Y221" s="11" t="str">
        <v>Annualized Domestic TnD Inv.costs</v>
      </c>
      <c r="Z221" s="11">
        <v>25.846081890583225</v>
      </c>
      <c r="AA221" s="11">
        <v>101.95394335825048</v>
      </c>
    </row>
    <row r="222" spans="2:27" x14ac:dyDescent="0.3">
      <c r="B222">
        <f>B192</f>
        <v>2024</v>
      </c>
      <c r="C222" s="10">
        <f>C192-C163</f>
        <v>0.31327487036061008</v>
      </c>
      <c r="D222" s="10">
        <f t="shared" ref="D222" si="70">D192-D163</f>
        <v>-0.1141591917475866</v>
      </c>
      <c r="E222" s="10">
        <f>E192-E163</f>
        <v>-4.5101471928678111E-2</v>
      </c>
      <c r="F222" s="10">
        <f>F192-F163</f>
        <v>-2.673918116000003</v>
      </c>
      <c r="G222" s="10">
        <f>G192-G163</f>
        <v>0</v>
      </c>
      <c r="H222" s="10">
        <f>H192-H163</f>
        <v>0.4211245341084755</v>
      </c>
      <c r="I222" s="10">
        <f t="shared" ref="I222" si="71">I192-I163</f>
        <v>-0.1157895423293912</v>
      </c>
      <c r="J222" s="10">
        <f>J192-J163</f>
        <v>-2.2145689175365746</v>
      </c>
      <c r="K222" s="10"/>
      <c r="L222" s="10">
        <f>L192-L163</f>
        <v>-4.6846216598905812</v>
      </c>
      <c r="M222" s="10">
        <f>M192-M163</f>
        <v>1.0017401387327922</v>
      </c>
      <c r="Y222" s="11" t="str">
        <v xml:space="preserve"> Ann. Inv.: Cross-Border Transmission </v>
      </c>
      <c r="Z222" s="11">
        <v>0.37280355927252473</v>
      </c>
      <c r="AA222" s="11">
        <v>1.5620637932519406</v>
      </c>
    </row>
    <row r="223" spans="2:27" x14ac:dyDescent="0.3">
      <c r="B223">
        <f>B193</f>
        <v>2025</v>
      </c>
      <c r="C223" s="10">
        <f>C193-C164</f>
        <v>0.18931192667867158</v>
      </c>
      <c r="D223" s="10">
        <f t="shared" ref="D223" si="72">D193-D164</f>
        <v>-0.20822292368460094</v>
      </c>
      <c r="E223" s="10">
        <f>E193-E164</f>
        <v>-6.0285362130530332E-2</v>
      </c>
      <c r="F223" s="10">
        <f>F193-F164</f>
        <v>-3.5456162720000037</v>
      </c>
      <c r="G223" s="10">
        <f>G193-G164</f>
        <v>0</v>
      </c>
      <c r="H223" s="10">
        <f>H193-H164</f>
        <v>0.49920659161107928</v>
      </c>
      <c r="I223" s="10">
        <f t="shared" ref="I223" si="73">I193-I164</f>
        <v>-8.7295193610360533E-3</v>
      </c>
      <c r="J223" s="10">
        <f>J193-J164</f>
        <v>-3.1343355588864199</v>
      </c>
      <c r="K223" s="10"/>
      <c r="L223" s="10">
        <f>L193-L164</f>
        <v>-6.4031937665931906</v>
      </c>
      <c r="M223" s="10">
        <f>M193-M164</f>
        <v>-3.7597107275902424</v>
      </c>
      <c r="Y223" s="11" t="str">
        <v xml:space="preserve"> Fuel Costs </v>
      </c>
      <c r="Z223" s="11">
        <v>160.92813595034974</v>
      </c>
      <c r="AA223" s="11">
        <v>459.47524457399999</v>
      </c>
    </row>
    <row r="224" spans="2:27" x14ac:dyDescent="0.3">
      <c r="B224">
        <f>B194</f>
        <v>2026</v>
      </c>
      <c r="C224" s="10">
        <f>C194-C165</f>
        <v>0.35271843426378524</v>
      </c>
      <c r="D224" s="10">
        <f t="shared" ref="D224" si="74">D194-D165</f>
        <v>-0.39809900322940095</v>
      </c>
      <c r="E224" s="10">
        <f>E194-E165</f>
        <v>-5.8991613997993325E-2</v>
      </c>
      <c r="F224" s="10">
        <f>F194-F165</f>
        <v>-4.2234906979999991</v>
      </c>
      <c r="G224" s="10">
        <f>G194-G165</f>
        <v>0</v>
      </c>
      <c r="H224" s="10">
        <f>H194-H165</f>
        <v>0.49734373801853771</v>
      </c>
      <c r="I224" s="10">
        <f t="shared" ref="I224" si="75">I194-I165</f>
        <v>-4.1541761795931609E-2</v>
      </c>
      <c r="J224" s="10">
        <f>J194-J165</f>
        <v>-3.8720609047410122</v>
      </c>
      <c r="K224" s="10"/>
      <c r="L224" s="10">
        <f>L194-L165</f>
        <v>-7.6471915762173666</v>
      </c>
      <c r="M224" s="10">
        <f>M194-M165</f>
        <v>-2.0780440268750731</v>
      </c>
      <c r="Y224" s="11" t="str">
        <v xml:space="preserve"> O&amp;M Costs (Gen)</v>
      </c>
      <c r="Z224" s="11">
        <v>73.125104151753334</v>
      </c>
      <c r="AA224" s="11">
        <v>185.26850850105797</v>
      </c>
    </row>
    <row r="225" spans="1:27" x14ac:dyDescent="0.3">
      <c r="B225">
        <f>B195</f>
        <v>2027</v>
      </c>
      <c r="C225" s="10">
        <f>C195-C166</f>
        <v>0.39999508232402725</v>
      </c>
      <c r="D225" s="10">
        <f t="shared" ref="D225" si="76">D195-D166</f>
        <v>-0.61971009810387834</v>
      </c>
      <c r="E225" s="10">
        <f>E195-E166</f>
        <v>-5.8991613997993325E-2</v>
      </c>
      <c r="F225" s="10">
        <f>F195-F166</f>
        <v>-4.5653077939999953</v>
      </c>
      <c r="G225" s="10">
        <f>G195-G166</f>
        <v>0</v>
      </c>
      <c r="H225" s="10">
        <f>H195-H166</f>
        <v>0.43005282600737793</v>
      </c>
      <c r="I225" s="10">
        <f t="shared" ref="I225" si="77">I195-I166</f>
        <v>-5.5580367120462437E-2</v>
      </c>
      <c r="J225" s="10">
        <f>J195-J166</f>
        <v>-4.4695419648909152</v>
      </c>
      <c r="K225" s="10"/>
      <c r="L225" s="10">
        <f>L195-L166</f>
        <v>-8.5538344846346064</v>
      </c>
      <c r="M225" s="10">
        <f>M195-M166</f>
        <v>-3.6446921069490941</v>
      </c>
      <c r="Y225" s="11" t="str">
        <v>CO2 finance</v>
      </c>
      <c r="Z225" s="11">
        <v>-0.92307334718309364</v>
      </c>
      <c r="AA225" s="11">
        <v>-4.8790505287590777</v>
      </c>
    </row>
    <row r="226" spans="1:27" x14ac:dyDescent="0.3">
      <c r="B226">
        <f>B196</f>
        <v>2028</v>
      </c>
      <c r="C226" s="10">
        <f>C196-C167</f>
        <v>0.30547288654569726</v>
      </c>
      <c r="D226" s="10">
        <f t="shared" ref="D226" si="78">D196-D167</f>
        <v>-0.98627176834763119</v>
      </c>
      <c r="E226" s="10">
        <f>E196-E167</f>
        <v>-5.8519409683141038E-2</v>
      </c>
      <c r="F226" s="10">
        <f>F196-F167</f>
        <v>-4.7023070699999892</v>
      </c>
      <c r="G226" s="10">
        <f>G196-G167</f>
        <v>0</v>
      </c>
      <c r="H226" s="10">
        <f>H196-H167</f>
        <v>0.32231472739168687</v>
      </c>
      <c r="I226" s="10">
        <f t="shared" ref="I226" si="79">I196-I167</f>
        <v>-5.0922673250612283E-2</v>
      </c>
      <c r="J226" s="10">
        <f>J196-J167</f>
        <v>-5.1702333073439988</v>
      </c>
      <c r="K226" s="10"/>
      <c r="L226" s="10">
        <f>L196-L167</f>
        <v>-9.5967428441858544</v>
      </c>
      <c r="M226" s="10">
        <f>M196-M167</f>
        <v>-6.6228777258032991</v>
      </c>
      <c r="Y226" s="11" t="str">
        <v xml:space="preserve"> Annualized Costs </v>
      </c>
      <c r="Z226" s="11">
        <v>301.66124631115332</v>
      </c>
      <c r="AA226" s="11">
        <v>912.70467200728206</v>
      </c>
    </row>
    <row r="227" spans="1:27" x14ac:dyDescent="0.3">
      <c r="B227">
        <f>B197</f>
        <v>2029</v>
      </c>
      <c r="C227" s="10">
        <f>C197-C168</f>
        <v>0.40753447394482123</v>
      </c>
      <c r="D227" s="10">
        <f t="shared" ref="D227" si="80">D197-D168</f>
        <v>-1.3995193727501452</v>
      </c>
      <c r="E227" s="10">
        <f>E197-E168</f>
        <v>-5.9848916977385341E-2</v>
      </c>
      <c r="F227" s="10">
        <f>F197-F168</f>
        <v>-5.0212473660000008</v>
      </c>
      <c r="G227" s="10">
        <f>G197-G168</f>
        <v>0</v>
      </c>
      <c r="H227" s="10">
        <f>H197-H168</f>
        <v>0.23348137224528287</v>
      </c>
      <c r="I227" s="10">
        <f t="shared" ref="I227" si="81">I197-I168</f>
        <v>-6.8766990839478348E-2</v>
      </c>
      <c r="J227" s="10">
        <f>J197-J168</f>
        <v>-5.9083668003769105</v>
      </c>
      <c r="K227" s="10"/>
      <c r="L227" s="10">
        <f>L197-L168</f>
        <v>-10.635560656569993</v>
      </c>
      <c r="M227" s="10">
        <f>M197-M168</f>
        <v>-5.3119473954631005</v>
      </c>
      <c r="Z227" s="11">
        <f>Z226-Z216</f>
        <v>6.8693723583526207</v>
      </c>
      <c r="AA227" s="11">
        <f>AA226-AA216</f>
        <v>36.091383616060398</v>
      </c>
    </row>
    <row r="228" spans="1:27" x14ac:dyDescent="0.3">
      <c r="B228">
        <f>B198</f>
        <v>2030</v>
      </c>
      <c r="C228" s="10">
        <f>C198-C169</f>
        <v>0.60717397258859407</v>
      </c>
      <c r="D228" s="10">
        <f t="shared" ref="D228" si="82">D198-D169</f>
        <v>-1.7569859233027003</v>
      </c>
      <c r="E228" s="10">
        <f>E198-E169</f>
        <v>-5.2970321307439977E-2</v>
      </c>
      <c r="F228" s="10">
        <f>F198-F169</f>
        <v>-5.295749114000003</v>
      </c>
      <c r="G228" s="10">
        <f>G198-G169</f>
        <v>0</v>
      </c>
      <c r="H228" s="10">
        <f>H198-H169</f>
        <v>0.15960256467297107</v>
      </c>
      <c r="I228" s="10">
        <f t="shared" ref="I228" si="83">I198-I169</f>
        <v>-7.4955705006839013E-2</v>
      </c>
      <c r="J228" s="10">
        <f>J198-J169</f>
        <v>-6.4138845263554174</v>
      </c>
      <c r="K228" s="10"/>
      <c r="L228" s="10">
        <f>L198-L169</f>
        <v>-11.254901280763121</v>
      </c>
      <c r="M228" s="10">
        <f>M198-M169</f>
        <v>-3.5125277260400871</v>
      </c>
    </row>
    <row r="230" spans="1:27" ht="18" thickBot="1" x14ac:dyDescent="0.4">
      <c r="C230" s="4" t="s">
        <v>13</v>
      </c>
      <c r="D230" s="4"/>
      <c r="E230" s="4"/>
      <c r="M230" s="18">
        <f>M239-M253</f>
        <v>33.312265199999985</v>
      </c>
    </row>
    <row r="231" spans="1:27" ht="15" thickTop="1" x14ac:dyDescent="0.3">
      <c r="C231" t="str">
        <f>C9</f>
        <v>Coal</v>
      </c>
      <c r="D231" t="str">
        <f t="shared" ref="D231:T231" si="84">D9</f>
        <v>Oil</v>
      </c>
      <c r="E231" t="str">
        <f t="shared" si="84"/>
        <v>Gas</v>
      </c>
      <c r="F231" t="str">
        <f t="shared" si="84"/>
        <v>Nuclear</v>
      </c>
      <c r="G231" t="str">
        <f t="shared" si="84"/>
        <v>Hydro</v>
      </c>
      <c r="H231" t="str">
        <f t="shared" si="84"/>
        <v>Biomass</v>
      </c>
      <c r="I231" t="str">
        <f t="shared" si="84"/>
        <v>Solar PV</v>
      </c>
      <c r="J231" t="str">
        <f t="shared" si="84"/>
        <v>Solar Thermal</v>
      </c>
      <c r="K231" t="str">
        <f t="shared" si="84"/>
        <v>Wind</v>
      </c>
      <c r="L231" t="str">
        <f t="shared" si="84"/>
        <v>Total Cent.</v>
      </c>
      <c r="M231" t="str">
        <f t="shared" si="84"/>
        <v>Imports</v>
      </c>
      <c r="N231" t="str">
        <f t="shared" si="84"/>
        <v>Exports</v>
      </c>
      <c r="O231" t="str">
        <f t="shared" si="84"/>
        <v>Net Imports</v>
      </c>
      <c r="P231" t="s">
        <v>27</v>
      </c>
      <c r="Q231" t="s">
        <v>26</v>
      </c>
      <c r="R231" t="s">
        <v>25</v>
      </c>
      <c r="S231" t="str">
        <f t="shared" si="84"/>
        <v>Mini Hydro</v>
      </c>
      <c r="T231" t="str">
        <f t="shared" si="84"/>
        <v>Dist.Solar PV</v>
      </c>
    </row>
    <row r="232" spans="1:27" x14ac:dyDescent="0.3">
      <c r="A232" t="s">
        <v>11</v>
      </c>
      <c r="B232" t="str">
        <f>[2]ByCountry!A10</f>
        <v>Angola</v>
      </c>
      <c r="C232" s="7">
        <f>[2]ByCountry!C10/1000</f>
        <v>0</v>
      </c>
      <c r="D232" s="7">
        <f>[2]ByCountry!D10/1000</f>
        <v>0</v>
      </c>
      <c r="E232" s="7">
        <f>[2]ByCountry!E10/1000</f>
        <v>5.1958187999999996</v>
      </c>
      <c r="F232" s="7">
        <f>[2]ByCountry!F10/1000</f>
        <v>0</v>
      </c>
      <c r="G232" s="7">
        <f>[2]ByCountry!G10/1000</f>
        <v>6.6131868000000003</v>
      </c>
      <c r="H232" s="7">
        <f>[2]ByCountry!H10/1000</f>
        <v>0</v>
      </c>
      <c r="I232" s="7">
        <f>[2]ByCountry!I10/1000</f>
        <v>0.28908</v>
      </c>
      <c r="J232" s="7">
        <f>[2]ByCountry!J10/1000</f>
        <v>0</v>
      </c>
      <c r="K232" s="7">
        <f>[2]ByCountry!K10/1000</f>
        <v>0</v>
      </c>
      <c r="L232" s="7">
        <f>[2]ByCountry!L10/1000</f>
        <v>12.098085600000001</v>
      </c>
      <c r="M232" s="7">
        <f>[2]ByCountry!M10/1000</f>
        <v>10.798364400000001</v>
      </c>
      <c r="N232" s="7">
        <f>[2]ByCountry!N10/1000</f>
        <v>3.5071536000000001</v>
      </c>
      <c r="O232" s="7">
        <f>[2]ByCountry!O10/1000</f>
        <v>7.2912108000000009</v>
      </c>
      <c r="P232" s="7">
        <f>[2]ByCountry!P10/1000</f>
        <v>8.5891800000000007</v>
      </c>
      <c r="Q232" s="7">
        <f>[2]ByCountry!Q10/1000</f>
        <v>18.228684000000001</v>
      </c>
      <c r="R232" s="7">
        <f>[2]ByCountry!R10/1000</f>
        <v>2.1111599999999998E-2</v>
      </c>
      <c r="S232" s="7">
        <f>[2]ByCountry!S10/1000</f>
        <v>0.67057800000000001</v>
      </c>
      <c r="T232" s="7">
        <f>[2]ByCountry!T10/1000</f>
        <v>0</v>
      </c>
    </row>
    <row r="233" spans="1:27" x14ac:dyDescent="0.3">
      <c r="B233" t="str">
        <f>[2]ByCountry!A11</f>
        <v>Botswana</v>
      </c>
      <c r="C233" s="7">
        <f>[2]ByCountry!C11/1000</f>
        <v>13.923494399999999</v>
      </c>
      <c r="D233" s="7">
        <f>[2]ByCountry!D11/1000</f>
        <v>0</v>
      </c>
      <c r="E233" s="7">
        <f>[2]ByCountry!E11/1000</f>
        <v>2.6279999999999999E-4</v>
      </c>
      <c r="F233" s="7">
        <f>[2]ByCountry!F11/1000</f>
        <v>0</v>
      </c>
      <c r="G233" s="7">
        <f>[2]ByCountry!G11/1000</f>
        <v>0</v>
      </c>
      <c r="H233" s="7">
        <f>[2]ByCountry!H11/1000</f>
        <v>4.3799999999999999E-2</v>
      </c>
      <c r="I233" s="7">
        <f>[2]ByCountry!I11/1000</f>
        <v>0</v>
      </c>
      <c r="J233" s="7">
        <f>[2]ByCountry!J11/1000</f>
        <v>0</v>
      </c>
      <c r="K233" s="7">
        <f>[2]ByCountry!K11/1000</f>
        <v>0.3520644</v>
      </c>
      <c r="L233" s="7">
        <f>[2]ByCountry!L11/1000</f>
        <v>14.319621599999998</v>
      </c>
      <c r="M233" s="7">
        <f>[2]ByCountry!M11/1000</f>
        <v>5.0712515999999992</v>
      </c>
      <c r="N233" s="7">
        <f>[2]ByCountry!N11/1000</f>
        <v>11.567842800000001</v>
      </c>
      <c r="O233" s="7">
        <f>[2]ByCountry!O11/1000</f>
        <v>-6.496591200000001</v>
      </c>
      <c r="P233" s="7">
        <f>[2]ByCountry!P11/1000</f>
        <v>4.0576319999999999</v>
      </c>
      <c r="Q233" s="7">
        <f>[2]ByCountry!Q11/1000</f>
        <v>7.0973519999999999</v>
      </c>
      <c r="R233" s="7">
        <f>[2]ByCountry!R11/1000</f>
        <v>1.9184400000000001E-2</v>
      </c>
      <c r="S233" s="7">
        <f>[2]ByCountry!S11/1000</f>
        <v>0</v>
      </c>
      <c r="T233" s="7">
        <f>[2]ByCountry!T11/1000</f>
        <v>0</v>
      </c>
    </row>
    <row r="234" spans="1:27" x14ac:dyDescent="0.3">
      <c r="B234" t="str">
        <f>[2]ByCountry!A12</f>
        <v>DRC</v>
      </c>
      <c r="C234" s="7">
        <f>[2]ByCountry!C12/1000</f>
        <v>0</v>
      </c>
      <c r="D234" s="7">
        <f>[2]ByCountry!D12/1000</f>
        <v>0</v>
      </c>
      <c r="E234" s="7">
        <f>[2]ByCountry!E12/1000</f>
        <v>0</v>
      </c>
      <c r="F234" s="7">
        <f>[2]ByCountry!F12/1000</f>
        <v>0</v>
      </c>
      <c r="G234" s="7">
        <f>[2]ByCountry!G12/1000</f>
        <v>72.429169200000004</v>
      </c>
      <c r="H234" s="7">
        <f>[2]ByCountry!H12/1000</f>
        <v>0</v>
      </c>
      <c r="I234" s="7">
        <f>[2]ByCountry!I12/1000</f>
        <v>0</v>
      </c>
      <c r="J234" s="7">
        <f>[2]ByCountry!J12/1000</f>
        <v>0</v>
      </c>
      <c r="K234" s="7">
        <f>[2]ByCountry!K12/1000</f>
        <v>0</v>
      </c>
      <c r="L234" s="7">
        <f>[2]ByCountry!L12/1000</f>
        <v>72.429169200000004</v>
      </c>
      <c r="M234" s="7">
        <f>[2]ByCountry!M12/1000</f>
        <v>0</v>
      </c>
      <c r="N234" s="7">
        <f>[2]ByCountry!N12/1000</f>
        <v>34.617592799999997</v>
      </c>
      <c r="O234" s="7">
        <f>[2]ByCountry!O12/1000</f>
        <v>-34.617592799999997</v>
      </c>
      <c r="P234" s="7">
        <f>[2]ByCountry!P12/1000</f>
        <v>25.999680000000001</v>
      </c>
      <c r="Q234" s="7">
        <f>[2]ByCountry!Q12/1000</f>
        <v>36.129744000000002</v>
      </c>
      <c r="R234" s="7">
        <f>[2]ByCountry!R12/1000</f>
        <v>0</v>
      </c>
      <c r="S234" s="7">
        <f>[2]ByCountry!S12/1000</f>
        <v>1.2775584</v>
      </c>
      <c r="T234" s="7">
        <f>[2]ByCountry!T12/1000</f>
        <v>0</v>
      </c>
    </row>
    <row r="235" spans="1:27" x14ac:dyDescent="0.3">
      <c r="B235" t="str">
        <f>[2]ByCountry!A13</f>
        <v>Lesotho</v>
      </c>
      <c r="C235" s="7">
        <f>[2]ByCountry!C13/1000</f>
        <v>0</v>
      </c>
      <c r="D235" s="7">
        <f>[2]ByCountry!D13/1000</f>
        <v>0</v>
      </c>
      <c r="E235" s="7">
        <f>[2]ByCountry!E13/1000</f>
        <v>0</v>
      </c>
      <c r="F235" s="7">
        <f>[2]ByCountry!F13/1000</f>
        <v>0</v>
      </c>
      <c r="G235" s="7">
        <f>[2]ByCountry!G13/1000</f>
        <v>0.60365159999999995</v>
      </c>
      <c r="H235" s="7">
        <f>[2]ByCountry!H13/1000</f>
        <v>3.6791999999999997E-3</v>
      </c>
      <c r="I235" s="7">
        <f>[2]ByCountry!I13/1000</f>
        <v>0</v>
      </c>
      <c r="J235" s="7">
        <f>[2]ByCountry!J13/1000</f>
        <v>0</v>
      </c>
      <c r="K235" s="7">
        <f>[2]ByCountry!K13/1000</f>
        <v>5.9217599999999995E-2</v>
      </c>
      <c r="L235" s="7">
        <f>[2]ByCountry!L13/1000</f>
        <v>0.66654839999999993</v>
      </c>
      <c r="M235" s="7">
        <f>[2]ByCountry!M13/1000</f>
        <v>0.6376404</v>
      </c>
      <c r="N235" s="7">
        <f>[2]ByCountry!N13/1000</f>
        <v>5.7290399999999998E-2</v>
      </c>
      <c r="O235" s="7">
        <f>[2]ByCountry!O13/1000</f>
        <v>0.58035000000000003</v>
      </c>
      <c r="P235" s="7">
        <f>[2]ByCountry!P13/1000</f>
        <v>0.24615600000000001</v>
      </c>
      <c r="Q235" s="7">
        <f>[2]ByCountry!Q13/1000</f>
        <v>1.1536920000000002</v>
      </c>
      <c r="R235" s="7">
        <f>[2]ByCountry!R13/1000</f>
        <v>2.6279999999999997E-3</v>
      </c>
      <c r="S235" s="7">
        <f>[2]ByCountry!S13/1000</f>
        <v>4.4851200000000001E-2</v>
      </c>
      <c r="T235" s="7">
        <f>[2]ByCountry!T13/1000</f>
        <v>0</v>
      </c>
    </row>
    <row r="236" spans="1:27" x14ac:dyDescent="0.3">
      <c r="B236" t="str">
        <f>[2]ByCountry!A14</f>
        <v>Malawi</v>
      </c>
      <c r="C236" s="7">
        <f>[2]ByCountry!C14/1000</f>
        <v>0</v>
      </c>
      <c r="D236" s="7">
        <f>[2]ByCountry!D14/1000</f>
        <v>0</v>
      </c>
      <c r="E236" s="7">
        <f>[2]ByCountry!E14/1000</f>
        <v>0</v>
      </c>
      <c r="F236" s="7">
        <f>[2]ByCountry!F14/1000</f>
        <v>0</v>
      </c>
      <c r="G236" s="7">
        <f>[2]ByCountry!G14/1000</f>
        <v>2.878098</v>
      </c>
      <c r="H236" s="7">
        <f>[2]ByCountry!H14/1000</f>
        <v>0.876</v>
      </c>
      <c r="I236" s="7">
        <f>[2]ByCountry!I14/1000</f>
        <v>0</v>
      </c>
      <c r="J236" s="7">
        <f>[2]ByCountry!J14/1000</f>
        <v>0</v>
      </c>
      <c r="K236" s="7">
        <f>[2]ByCountry!K14/1000</f>
        <v>0</v>
      </c>
      <c r="L236" s="7">
        <f>[2]ByCountry!L14/1000</f>
        <v>3.7540979999999999</v>
      </c>
      <c r="M236" s="7">
        <f>[2]ByCountry!M14/1000</f>
        <v>0</v>
      </c>
      <c r="N236" s="7">
        <f>[2]ByCountry!N14/1000</f>
        <v>0.24703199999999997</v>
      </c>
      <c r="O236" s="7">
        <f>[2]ByCountry!O14/1000</f>
        <v>-0.24703199999999997</v>
      </c>
      <c r="P236" s="7">
        <f>[2]ByCountry!P14/1000</f>
        <v>1.2071280000000002</v>
      </c>
      <c r="Q236" s="7">
        <f>[2]ByCountry!Q14/1000</f>
        <v>3.2692320000000006</v>
      </c>
      <c r="R236" s="7">
        <f>[2]ByCountry!R14/1000</f>
        <v>0</v>
      </c>
      <c r="S236" s="7">
        <f>[2]ByCountry!S14/1000</f>
        <v>0.12132599999999999</v>
      </c>
      <c r="T236" s="7">
        <f>[2]ByCountry!T14/1000</f>
        <v>0</v>
      </c>
    </row>
    <row r="237" spans="1:27" x14ac:dyDescent="0.3">
      <c r="B237" t="str">
        <f>[2]ByCountry!A15</f>
        <v>Mozambique</v>
      </c>
      <c r="C237" s="7">
        <f>[2]ByCountry!C15/1000</f>
        <v>9.2478444</v>
      </c>
      <c r="D237" s="7">
        <f>[2]ByCountry!D15/1000</f>
        <v>0</v>
      </c>
      <c r="E237" s="7">
        <f>[2]ByCountry!E15/1000</f>
        <v>3.0930683999999995</v>
      </c>
      <c r="F237" s="7">
        <f>[2]ByCountry!F15/1000</f>
        <v>0</v>
      </c>
      <c r="G237" s="7">
        <f>[2]ByCountry!G15/1000</f>
        <v>20.637946799999998</v>
      </c>
      <c r="H237" s="7">
        <f>[2]ByCountry!H15/1000</f>
        <v>4.38</v>
      </c>
      <c r="I237" s="7">
        <f>[2]ByCountry!I15/1000</f>
        <v>0</v>
      </c>
      <c r="J237" s="7">
        <f>[2]ByCountry!J15/1000</f>
        <v>0</v>
      </c>
      <c r="K237" s="7">
        <f>[2]ByCountry!K15/1000</f>
        <v>0</v>
      </c>
      <c r="L237" s="7">
        <f>[2]ByCountry!L15/1000</f>
        <v>37.358859599999995</v>
      </c>
      <c r="M237" s="7">
        <f>[2]ByCountry!M15/1000</f>
        <v>0.25833240000000002</v>
      </c>
      <c r="N237" s="7">
        <f>[2]ByCountry!N15/1000</f>
        <v>29.158448400000001</v>
      </c>
      <c r="O237" s="7">
        <f>[2]ByCountry!O15/1000</f>
        <v>-28.900116000000001</v>
      </c>
      <c r="P237" s="7">
        <f>[2]ByCountry!P15/1000</f>
        <v>4.8880799999999995</v>
      </c>
      <c r="Q237" s="7">
        <f>[2]ByCountry!Q15/1000</f>
        <v>7.9278000000000004</v>
      </c>
      <c r="R237" s="7">
        <f>[2]ByCountry!R15/1000</f>
        <v>0</v>
      </c>
      <c r="S237" s="7">
        <f>[2]ByCountry!S15/1000</f>
        <v>0.28995599999999999</v>
      </c>
      <c r="T237" s="7">
        <f>[2]ByCountry!T15/1000</f>
        <v>0</v>
      </c>
    </row>
    <row r="238" spans="1:27" x14ac:dyDescent="0.3">
      <c r="B238" t="str">
        <f>[2]ByCountry!A16</f>
        <v>Namibia</v>
      </c>
      <c r="C238" s="7">
        <f>[2]ByCountry!C16/1000</f>
        <v>3.2367323999999997</v>
      </c>
      <c r="D238" s="7">
        <f>[2]ByCountry!D16/1000</f>
        <v>0</v>
      </c>
      <c r="E238" s="7">
        <f>[2]ByCountry!E16/1000</f>
        <v>6.3795576000000001</v>
      </c>
      <c r="F238" s="7">
        <f>[2]ByCountry!F16/1000</f>
        <v>0</v>
      </c>
      <c r="G238" s="7">
        <f>[2]ByCountry!G16/1000</f>
        <v>2.4036564</v>
      </c>
      <c r="H238" s="7">
        <f>[2]ByCountry!H16/1000</f>
        <v>0</v>
      </c>
      <c r="I238" s="7">
        <f>[2]ByCountry!I16/1000</f>
        <v>0</v>
      </c>
      <c r="J238" s="7">
        <f>[2]ByCountry!J16/1000</f>
        <v>0</v>
      </c>
      <c r="K238" s="7">
        <f>[2]ByCountry!K16/1000</f>
        <v>0</v>
      </c>
      <c r="L238" s="7">
        <f>[2]ByCountry!L16/1000</f>
        <v>12.0199464</v>
      </c>
      <c r="M238" s="7">
        <f>[2]ByCountry!M16/1000</f>
        <v>18.426572400000001</v>
      </c>
      <c r="N238" s="7">
        <f>[2]ByCountry!N16/1000</f>
        <v>23.987683199999999</v>
      </c>
      <c r="O238" s="7">
        <f>[2]ByCountry!O16/1000</f>
        <v>-5.5611107999999989</v>
      </c>
      <c r="P238" s="7">
        <f>[2]ByCountry!P16/1000</f>
        <v>3.4829760000000003</v>
      </c>
      <c r="Q238" s="7">
        <f>[2]ByCountry!Q16/1000</f>
        <v>6.0925799999999999</v>
      </c>
      <c r="R238" s="7">
        <f>[2]ByCountry!R16/1000</f>
        <v>0</v>
      </c>
      <c r="S238" s="7">
        <f>[2]ByCountry!S16/1000</f>
        <v>0.20831280000000002</v>
      </c>
      <c r="T238" s="7">
        <f>[2]ByCountry!T16/1000</f>
        <v>0</v>
      </c>
    </row>
    <row r="239" spans="1:27" x14ac:dyDescent="0.3">
      <c r="B239" t="str">
        <f>[2]ByCountry!A17</f>
        <v>South Africa</v>
      </c>
      <c r="C239" s="7">
        <f>[2]ByCountry!C17/1000</f>
        <v>282.66277439999999</v>
      </c>
      <c r="D239" s="7">
        <f>[2]ByCountry!D17/1000</f>
        <v>0</v>
      </c>
      <c r="E239" s="7">
        <f>[2]ByCountry!E17/1000</f>
        <v>0.59690639999999995</v>
      </c>
      <c r="F239" s="7">
        <f>[2]ByCountry!F17/1000</f>
        <v>83.688484799999998</v>
      </c>
      <c r="G239" s="7">
        <f>[2]ByCountry!G17/1000</f>
        <v>1.1135712</v>
      </c>
      <c r="H239" s="7">
        <f>[2]ByCountry!H17/1000</f>
        <v>1.2263999999999999</v>
      </c>
      <c r="I239" s="7">
        <f>[2]ByCountry!I17/1000</f>
        <v>3.1740983999999997</v>
      </c>
      <c r="J239" s="7">
        <f>[2]ByCountry!J17/1000</f>
        <v>1.1205791999999999</v>
      </c>
      <c r="K239" s="7">
        <f>[2]ByCountry!K17/1000</f>
        <v>21.357055199999998</v>
      </c>
      <c r="L239" s="7">
        <f>[2]ByCountry!L17/1000</f>
        <v>394.93986959999995</v>
      </c>
      <c r="M239" s="7">
        <f>[2]ByCountry!M17/1000</f>
        <v>62.927459999999989</v>
      </c>
      <c r="N239" s="7">
        <f>[2]ByCountry!N17/1000</f>
        <v>0.64149480000000003</v>
      </c>
      <c r="O239" s="7">
        <f>[2]ByCountry!O17/1000</f>
        <v>62.285965199999993</v>
      </c>
      <c r="P239" s="7">
        <f>[2]ByCountry!P17/1000</f>
        <v>237.07450800000001</v>
      </c>
      <c r="Q239" s="7">
        <f>[2]ByCountry!Q17/1000</f>
        <v>414.71679599999999</v>
      </c>
      <c r="R239" s="7">
        <f>[2]ByCountry!R17/1000</f>
        <v>0.19438440000000001</v>
      </c>
      <c r="S239" s="7">
        <f>[2]ByCountry!S17/1000</f>
        <v>0.876</v>
      </c>
      <c r="T239" s="7">
        <f>[2]ByCountry!T17/1000</f>
        <v>0</v>
      </c>
    </row>
    <row r="240" spans="1:27" x14ac:dyDescent="0.3">
      <c r="B240" t="str">
        <f>[2]ByCountry!A18</f>
        <v>Swaziland</v>
      </c>
      <c r="C240" s="7">
        <f>[2]ByCountry!C18/1000</f>
        <v>4.8211535999999997</v>
      </c>
      <c r="D240" s="7">
        <f>[2]ByCountry!D18/1000</f>
        <v>0</v>
      </c>
      <c r="E240" s="7">
        <f>[2]ByCountry!E18/1000</f>
        <v>8.7600000000000002E-5</v>
      </c>
      <c r="F240" s="7">
        <f>[2]ByCountry!F18/1000</f>
        <v>0</v>
      </c>
      <c r="G240" s="7">
        <f>[2]ByCountry!G18/1000</f>
        <v>0.1341156</v>
      </c>
      <c r="H240" s="7">
        <f>[2]ByCountry!H18/1000</f>
        <v>0.876</v>
      </c>
      <c r="I240" s="7">
        <f>[2]ByCountry!I18/1000</f>
        <v>0</v>
      </c>
      <c r="J240" s="7">
        <f>[2]ByCountry!J18/1000</f>
        <v>0</v>
      </c>
      <c r="K240" s="7">
        <f>[2]ByCountry!K18/1000</f>
        <v>8.409599999999999E-2</v>
      </c>
      <c r="L240" s="7">
        <f>[2]ByCountry!L18/1000</f>
        <v>5.9154527999999988</v>
      </c>
      <c r="M240" s="7">
        <f>[2]ByCountry!M18/1000</f>
        <v>12.651192000000002</v>
      </c>
      <c r="N240" s="7">
        <f>[2]ByCountry!N18/1000</f>
        <v>16.706809199999999</v>
      </c>
      <c r="O240" s="7">
        <f>[2]ByCountry!O18/1000</f>
        <v>-4.0556171999999986</v>
      </c>
      <c r="P240" s="7">
        <f>[2]ByCountry!P18/1000</f>
        <v>0.73408799999999996</v>
      </c>
      <c r="Q240" s="7">
        <f>[2]ByCountry!Q18/1000</f>
        <v>1.7467439999999996</v>
      </c>
      <c r="R240" s="7">
        <f>[2]ByCountry!R18/1000</f>
        <v>6.3071999999999998E-3</v>
      </c>
      <c r="S240" s="7">
        <f>[2]ByCountry!S18/1000</f>
        <v>6.4823999999999993E-2</v>
      </c>
      <c r="T240" s="7">
        <f>[2]ByCountry!T18/1000</f>
        <v>0</v>
      </c>
    </row>
    <row r="241" spans="1:20" x14ac:dyDescent="0.3">
      <c r="B241" t="str">
        <f>[2]ByCountry!A19</f>
        <v>Tanzania</v>
      </c>
      <c r="C241" s="7">
        <f>[2]ByCountry!C19/1000</f>
        <v>1.5413219999999999</v>
      </c>
      <c r="D241" s="7">
        <f>[2]ByCountry!D19/1000</f>
        <v>0</v>
      </c>
      <c r="E241" s="7">
        <f>[2]ByCountry!E19/1000</f>
        <v>11.571959999999999</v>
      </c>
      <c r="F241" s="7">
        <f>[2]ByCountry!F19/1000</f>
        <v>0</v>
      </c>
      <c r="G241" s="7">
        <f>[2]ByCountry!G19/1000</f>
        <v>4.6964987999999996</v>
      </c>
      <c r="H241" s="7">
        <f>[2]ByCountry!H19/1000</f>
        <v>4.38</v>
      </c>
      <c r="I241" s="7">
        <f>[2]ByCountry!I19/1000</f>
        <v>0</v>
      </c>
      <c r="J241" s="7">
        <f>[2]ByCountry!J19/1000</f>
        <v>0</v>
      </c>
      <c r="K241" s="7">
        <f>[2]ByCountry!K19/1000</f>
        <v>0</v>
      </c>
      <c r="L241" s="7">
        <f>[2]ByCountry!L19/1000</f>
        <v>22.189780800000001</v>
      </c>
      <c r="M241" s="7">
        <f>[2]ByCountry!M19/1000</f>
        <v>3.4514400000000001E-2</v>
      </c>
      <c r="N241" s="7">
        <f>[2]ByCountry!N19/1000</f>
        <v>0</v>
      </c>
      <c r="O241" s="7">
        <f>[2]ByCountry!O19/1000</f>
        <v>3.4514400000000001E-2</v>
      </c>
      <c r="P241" s="7">
        <f>[2]ByCountry!P19/1000</f>
        <v>7.6404720000000008</v>
      </c>
      <c r="Q241" s="7">
        <f>[2]ByCountry!Q19/1000</f>
        <v>20.694624000000001</v>
      </c>
      <c r="R241" s="7">
        <f>[2]ByCountry!R19/1000</f>
        <v>0</v>
      </c>
      <c r="S241" s="7">
        <f>[2]ByCountry!S19/1000</f>
        <v>0.75020640000000005</v>
      </c>
      <c r="T241" s="7">
        <f>[2]ByCountry!T19/1000</f>
        <v>0</v>
      </c>
    </row>
    <row r="242" spans="1:20" x14ac:dyDescent="0.3">
      <c r="B242" t="str">
        <f>[2]ByCountry!A20</f>
        <v>Zambia</v>
      </c>
      <c r="C242" s="7">
        <f>[2]ByCountry!C20/1000</f>
        <v>2.3119392000000003</v>
      </c>
      <c r="D242" s="7">
        <f>[2]ByCountry!D20/1000</f>
        <v>0</v>
      </c>
      <c r="E242" s="7">
        <f>[2]ByCountry!E20/1000</f>
        <v>6.1320000000000005E-4</v>
      </c>
      <c r="F242" s="7">
        <f>[2]ByCountry!F20/1000</f>
        <v>0</v>
      </c>
      <c r="G242" s="7">
        <f>[2]ByCountry!G20/1000</f>
        <v>24.810860400000003</v>
      </c>
      <c r="H242" s="7">
        <f>[2]ByCountry!H20/1000</f>
        <v>0</v>
      </c>
      <c r="I242" s="7">
        <f>[2]ByCountry!I20/1000</f>
        <v>0</v>
      </c>
      <c r="J242" s="7">
        <f>[2]ByCountry!J20/1000</f>
        <v>0</v>
      </c>
      <c r="K242" s="7">
        <f>[2]ByCountry!K20/1000</f>
        <v>0</v>
      </c>
      <c r="L242" s="7">
        <f>[2]ByCountry!L20/1000</f>
        <v>27.123412800000001</v>
      </c>
      <c r="M242" s="7">
        <f>[2]ByCountry!M20/1000</f>
        <v>11.196856799999999</v>
      </c>
      <c r="N242" s="7">
        <f>[2]ByCountry!N20/1000</f>
        <v>3.9372695999999996</v>
      </c>
      <c r="O242" s="7">
        <f>[2]ByCountry!O20/1000</f>
        <v>7.2595872000000004</v>
      </c>
      <c r="P242" s="7">
        <f>[2]ByCountry!P20/1000</f>
        <v>21.722171999999997</v>
      </c>
      <c r="Q242" s="7">
        <f>[2]ByCountry!Q20/1000</f>
        <v>32.497848000000005</v>
      </c>
      <c r="R242" s="7">
        <f>[2]ByCountry!R20/1000</f>
        <v>8.4971999999999999E-3</v>
      </c>
      <c r="S242" s="7">
        <f>[2]ByCountry!S20/1000</f>
        <v>1.1423915999999998</v>
      </c>
      <c r="T242" s="7">
        <f>[2]ByCountry!T20/1000</f>
        <v>0</v>
      </c>
    </row>
    <row r="243" spans="1:20" x14ac:dyDescent="0.3">
      <c r="B243" t="str">
        <f>[2]ByCountry!A21</f>
        <v>Zimbabwe</v>
      </c>
      <c r="C243" s="7">
        <f>[2]ByCountry!C21/1000</f>
        <v>20.3453628</v>
      </c>
      <c r="D243" s="7">
        <f>[2]ByCountry!D21/1000</f>
        <v>0</v>
      </c>
      <c r="E243" s="7">
        <f>[2]ByCountry!E21/1000</f>
        <v>2.8032E-3</v>
      </c>
      <c r="F243" s="7">
        <f>[2]ByCountry!F21/1000</f>
        <v>0</v>
      </c>
      <c r="G243" s="7">
        <f>[2]ByCountry!G21/1000</f>
        <v>4.0627127999999999</v>
      </c>
      <c r="H243" s="7">
        <f>[2]ByCountry!H21/1000</f>
        <v>0</v>
      </c>
      <c r="I243" s="7">
        <f>[2]ByCountry!I21/1000</f>
        <v>0</v>
      </c>
      <c r="J243" s="7">
        <f>[2]ByCountry!J21/1000</f>
        <v>0</v>
      </c>
      <c r="K243" s="7">
        <f>[2]ByCountry!K21/1000</f>
        <v>5.8779599999999994E-2</v>
      </c>
      <c r="L243" s="7">
        <f>[2]ByCountry!L21/1000</f>
        <v>24.4696584</v>
      </c>
      <c r="M243" s="7">
        <f>[2]ByCountry!M21/1000</f>
        <v>16.486232400000002</v>
      </c>
      <c r="N243" s="7">
        <f>[2]ByCountry!N21/1000</f>
        <v>19.481276400000002</v>
      </c>
      <c r="O243" s="7">
        <f>[2]ByCountry!O21/1000</f>
        <v>-2.9950440000000018</v>
      </c>
      <c r="P243" s="7">
        <f>[2]ByCountry!P21/1000</f>
        <v>11.61576</v>
      </c>
      <c r="Q243" s="7">
        <f>[2]ByCountry!Q21/1000</f>
        <v>20.319696</v>
      </c>
      <c r="R243" s="7">
        <f>[2]ByCountry!R21/1000</f>
        <v>1.095E-2</v>
      </c>
      <c r="S243" s="7">
        <f>[2]ByCountry!S21/1000</f>
        <v>0.7368036</v>
      </c>
      <c r="T243" s="7">
        <f>[2]ByCountry!T21/1000</f>
        <v>0</v>
      </c>
    </row>
    <row r="244" spans="1:20" x14ac:dyDescent="0.3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x14ac:dyDescent="0.3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x14ac:dyDescent="0.3">
      <c r="A246" t="s">
        <v>14</v>
      </c>
      <c r="B246" t="str">
        <f>[1]ByCountry!A10</f>
        <v>Angola</v>
      </c>
      <c r="C246" s="7">
        <f>[1]ByCountry!C10/1000</f>
        <v>0</v>
      </c>
      <c r="D246" s="7">
        <f>[1]ByCountry!D10/1000</f>
        <v>0</v>
      </c>
      <c r="E246" s="7">
        <f>[1]ByCountry!E10/1000</f>
        <v>1.5252036</v>
      </c>
      <c r="F246" s="7">
        <f>[1]ByCountry!F10/1000</f>
        <v>0</v>
      </c>
      <c r="G246" s="7">
        <f>[1]ByCountry!G10/1000</f>
        <v>4.9887323999999991</v>
      </c>
      <c r="H246" s="7">
        <f>[1]ByCountry!H10/1000</f>
        <v>2.19</v>
      </c>
      <c r="I246" s="7">
        <f>[1]ByCountry!I10/1000</f>
        <v>0.34251600000000004</v>
      </c>
      <c r="J246" s="7">
        <f>[1]ByCountry!J10/1000</f>
        <v>0</v>
      </c>
      <c r="K246" s="7">
        <f>[1]ByCountry!K10/1000</f>
        <v>0</v>
      </c>
      <c r="L246" s="7">
        <f>[1]ByCountry!L10/1000</f>
        <v>9.0464519999999968</v>
      </c>
      <c r="M246" s="7">
        <f>[1]ByCountry!M10/1000</f>
        <v>13.852538400000002</v>
      </c>
      <c r="N246" s="7">
        <f>[1]ByCountry!N10/1000</f>
        <v>3.5071536000000001</v>
      </c>
      <c r="O246" s="7">
        <f>[1]ByCountry!O10/1000</f>
        <v>10.345384800000001</v>
      </c>
      <c r="P246" s="7">
        <f>[1]ByCountry!P10/1000</f>
        <v>8.5891800000000007</v>
      </c>
      <c r="Q246" s="7">
        <f>[1]ByCountry!Q10/1000</f>
        <v>18.228684000000001</v>
      </c>
      <c r="R246" s="7">
        <f>[1]ByCountry!R10/1000</f>
        <v>1.9972799999999999E-2</v>
      </c>
      <c r="S246" s="7">
        <f>[1]ByCountry!S10/1000</f>
        <v>0.66952680000000009</v>
      </c>
      <c r="T246" s="7">
        <f>[1]ByCountry!T10/1000</f>
        <v>0</v>
      </c>
    </row>
    <row r="247" spans="1:20" x14ac:dyDescent="0.3">
      <c r="B247" t="str">
        <f>[1]ByCountry!A11</f>
        <v>Botswana</v>
      </c>
      <c r="C247" s="7">
        <f>[1]ByCountry!C11/1000</f>
        <v>10.265143200000001</v>
      </c>
      <c r="D247" s="7">
        <f>[1]ByCountry!D11/1000</f>
        <v>0</v>
      </c>
      <c r="E247" s="7">
        <f>[1]ByCountry!E11/1000</f>
        <v>2.6279999999999999E-4</v>
      </c>
      <c r="F247" s="7">
        <f>[1]ByCountry!F11/1000</f>
        <v>0</v>
      </c>
      <c r="G247" s="7">
        <f>[1]ByCountry!G11/1000</f>
        <v>0</v>
      </c>
      <c r="H247" s="7">
        <f>[1]ByCountry!H11/1000</f>
        <v>0</v>
      </c>
      <c r="I247" s="7">
        <f>[1]ByCountry!I11/1000</f>
        <v>0</v>
      </c>
      <c r="J247" s="7">
        <f>[1]ByCountry!J11/1000</f>
        <v>0</v>
      </c>
      <c r="K247" s="7">
        <f>[1]ByCountry!K11/1000</f>
        <v>0.36415319999999995</v>
      </c>
      <c r="L247" s="7">
        <f>[1]ByCountry!L11/1000</f>
        <v>10.629559200000001</v>
      </c>
      <c r="M247" s="7">
        <f>[1]ByCountry!M11/1000</f>
        <v>3.7703916</v>
      </c>
      <c r="N247" s="7">
        <f>[1]ByCountry!N11/1000</f>
        <v>6.7331988000000003</v>
      </c>
      <c r="O247" s="7">
        <f>[1]ByCountry!O11/1000</f>
        <v>-2.9628072000000003</v>
      </c>
      <c r="P247" s="7">
        <f>[1]ByCountry!P11/1000</f>
        <v>4.0576319999999999</v>
      </c>
      <c r="Q247" s="7">
        <f>[1]ByCountry!Q11/1000</f>
        <v>7.0973519999999999</v>
      </c>
      <c r="R247" s="7">
        <f>[1]ByCountry!R11/1000</f>
        <v>1.9184400000000001E-2</v>
      </c>
      <c r="S247" s="7">
        <f>[1]ByCountry!S11/1000</f>
        <v>0</v>
      </c>
      <c r="T247" s="7">
        <f>[1]ByCountry!T11/1000</f>
        <v>0.11869800000000001</v>
      </c>
    </row>
    <row r="248" spans="1:20" x14ac:dyDescent="0.3">
      <c r="B248" t="str">
        <f>[1]ByCountry!A12</f>
        <v>DRC</v>
      </c>
      <c r="C248" s="7">
        <f>[1]ByCountry!C12/1000</f>
        <v>0</v>
      </c>
      <c r="D248" s="7">
        <f>[1]ByCountry!D12/1000</f>
        <v>0</v>
      </c>
      <c r="E248" s="7">
        <f>[1]ByCountry!E12/1000</f>
        <v>0</v>
      </c>
      <c r="F248" s="7">
        <f>[1]ByCountry!F12/1000</f>
        <v>0</v>
      </c>
      <c r="G248" s="7">
        <f>[1]ByCountry!G12/1000</f>
        <v>72.429169200000004</v>
      </c>
      <c r="H248" s="7">
        <f>[1]ByCountry!H12/1000</f>
        <v>0</v>
      </c>
      <c r="I248" s="7">
        <f>[1]ByCountry!I12/1000</f>
        <v>0</v>
      </c>
      <c r="J248" s="7">
        <f>[1]ByCountry!J12/1000</f>
        <v>0</v>
      </c>
      <c r="K248" s="7">
        <f>[1]ByCountry!K12/1000</f>
        <v>0</v>
      </c>
      <c r="L248" s="7">
        <f>[1]ByCountry!L12/1000</f>
        <v>72.429169200000004</v>
      </c>
      <c r="M248" s="7">
        <f>[1]ByCountry!M12/1000</f>
        <v>0</v>
      </c>
      <c r="N248" s="7">
        <f>[1]ByCountry!N12/1000</f>
        <v>34.617592799999997</v>
      </c>
      <c r="O248" s="7">
        <f>[1]ByCountry!O12/1000</f>
        <v>-34.617592799999997</v>
      </c>
      <c r="P248" s="7">
        <f>[1]ByCountry!P12/1000</f>
        <v>25.999680000000001</v>
      </c>
      <c r="Q248" s="7">
        <f>[1]ByCountry!Q12/1000</f>
        <v>36.129744000000002</v>
      </c>
      <c r="R248" s="7">
        <f>[1]ByCountry!R12/1000</f>
        <v>0</v>
      </c>
      <c r="S248" s="7">
        <f>[1]ByCountry!S12/1000</f>
        <v>1.2775584</v>
      </c>
      <c r="T248" s="7">
        <f>[1]ByCountry!T12/1000</f>
        <v>0</v>
      </c>
    </row>
    <row r="249" spans="1:20" x14ac:dyDescent="0.3">
      <c r="B249" t="str">
        <f>[1]ByCountry!A13</f>
        <v>Lesotho</v>
      </c>
      <c r="C249" s="7">
        <f>[1]ByCountry!C13/1000</f>
        <v>0</v>
      </c>
      <c r="D249" s="7">
        <f>[1]ByCountry!D13/1000</f>
        <v>0</v>
      </c>
      <c r="E249" s="7">
        <f>[1]ByCountry!E13/1000</f>
        <v>0</v>
      </c>
      <c r="F249" s="7">
        <f>[1]ByCountry!F13/1000</f>
        <v>0</v>
      </c>
      <c r="G249" s="7">
        <f>[1]ByCountry!G13/1000</f>
        <v>0.60365159999999995</v>
      </c>
      <c r="H249" s="7">
        <f>[1]ByCountry!H13/1000</f>
        <v>0</v>
      </c>
      <c r="I249" s="7">
        <f>[1]ByCountry!I13/1000</f>
        <v>0</v>
      </c>
      <c r="J249" s="7">
        <f>[1]ByCountry!J13/1000</f>
        <v>0</v>
      </c>
      <c r="K249" s="7">
        <f>[1]ByCountry!K13/1000</f>
        <v>5.9305199999999995E-2</v>
      </c>
      <c r="L249" s="7">
        <f>[1]ByCountry!L13/1000</f>
        <v>0.6629567999999999</v>
      </c>
      <c r="M249" s="7">
        <f>[1]ByCountry!M13/1000</f>
        <v>0.71210040000000008</v>
      </c>
      <c r="N249" s="7">
        <f>[1]ByCountry!N13/1000</f>
        <v>0.12649440000000001</v>
      </c>
      <c r="O249" s="7">
        <f>[1]ByCountry!O13/1000</f>
        <v>0.58560599999999996</v>
      </c>
      <c r="P249" s="7">
        <f>[1]ByCountry!P13/1000</f>
        <v>0.24615600000000001</v>
      </c>
      <c r="Q249" s="7">
        <f>[1]ByCountry!Q13/1000</f>
        <v>1.1536920000000002</v>
      </c>
      <c r="R249" s="7">
        <f>[1]ByCountry!R13/1000</f>
        <v>2.6279999999999997E-3</v>
      </c>
      <c r="S249" s="7">
        <f>[1]ByCountry!S13/1000</f>
        <v>4.3449599999999998E-2</v>
      </c>
      <c r="T249" s="7">
        <f>[1]ByCountry!T13/1000</f>
        <v>0</v>
      </c>
    </row>
    <row r="250" spans="1:20" x14ac:dyDescent="0.3">
      <c r="B250" t="str">
        <f>[1]ByCountry!A14</f>
        <v>Malawi</v>
      </c>
      <c r="C250" s="7">
        <f>[1]ByCountry!C14/1000</f>
        <v>0</v>
      </c>
      <c r="D250" s="7">
        <f>[1]ByCountry!D14/1000</f>
        <v>0</v>
      </c>
      <c r="E250" s="7">
        <f>[1]ByCountry!E14/1000</f>
        <v>0</v>
      </c>
      <c r="F250" s="7">
        <f>[1]ByCountry!F14/1000</f>
        <v>0</v>
      </c>
      <c r="G250" s="7">
        <f>[1]ByCountry!G14/1000</f>
        <v>2.878098</v>
      </c>
      <c r="H250" s="7">
        <f>[1]ByCountry!H14/1000</f>
        <v>0.876</v>
      </c>
      <c r="I250" s="7">
        <f>[1]ByCountry!I14/1000</f>
        <v>0</v>
      </c>
      <c r="J250" s="7">
        <f>[1]ByCountry!J14/1000</f>
        <v>0</v>
      </c>
      <c r="K250" s="7">
        <f>[1]ByCountry!K14/1000</f>
        <v>0.16670279999999998</v>
      </c>
      <c r="L250" s="7">
        <f>[1]ByCountry!L14/1000</f>
        <v>3.9208007999999999</v>
      </c>
      <c r="M250" s="7">
        <f>[1]ByCountry!M14/1000</f>
        <v>0</v>
      </c>
      <c r="N250" s="7">
        <f>[1]ByCountry!N14/1000</f>
        <v>0.41049359999999996</v>
      </c>
      <c r="O250" s="7">
        <f>[1]ByCountry!O14/1000</f>
        <v>-0.41049359999999996</v>
      </c>
      <c r="P250" s="7">
        <f>[1]ByCountry!P14/1000</f>
        <v>1.2071280000000002</v>
      </c>
      <c r="Q250" s="7">
        <f>[1]ByCountry!Q14/1000</f>
        <v>3.2692320000000006</v>
      </c>
      <c r="R250" s="7">
        <f>[1]ByCountry!R14/1000</f>
        <v>0</v>
      </c>
      <c r="S250" s="7">
        <f>[1]ByCountry!S14/1000</f>
        <v>0.1188732</v>
      </c>
      <c r="T250" s="7">
        <f>[1]ByCountry!T14/1000</f>
        <v>0</v>
      </c>
    </row>
    <row r="251" spans="1:20" x14ac:dyDescent="0.3">
      <c r="B251" t="str">
        <f>[1]ByCountry!A15</f>
        <v>Mozambique</v>
      </c>
      <c r="C251" s="7">
        <f>[1]ByCountry!C15/1000</f>
        <v>5.7799356</v>
      </c>
      <c r="D251" s="7">
        <f>[1]ByCountry!D15/1000</f>
        <v>0</v>
      </c>
      <c r="E251" s="7">
        <f>[1]ByCountry!E15/1000</f>
        <v>3.0115127999999993</v>
      </c>
      <c r="F251" s="7">
        <f>[1]ByCountry!F15/1000</f>
        <v>0</v>
      </c>
      <c r="G251" s="7">
        <f>[1]ByCountry!G15/1000</f>
        <v>20.637946799999998</v>
      </c>
      <c r="H251" s="7">
        <f>[1]ByCountry!H15/1000</f>
        <v>0.41312159999999992</v>
      </c>
      <c r="I251" s="7">
        <f>[1]ByCountry!I15/1000</f>
        <v>0</v>
      </c>
      <c r="J251" s="7">
        <f>[1]ByCountry!J15/1000</f>
        <v>0</v>
      </c>
      <c r="K251" s="7">
        <f>[1]ByCountry!K15/1000</f>
        <v>0.402084</v>
      </c>
      <c r="L251" s="7">
        <f>[1]ByCountry!L15/1000</f>
        <v>30.244600799999997</v>
      </c>
      <c r="M251" s="7">
        <f>[1]ByCountry!M15/1000</f>
        <v>1.3750571999999999</v>
      </c>
      <c r="N251" s="7">
        <f>[1]ByCountry!N15/1000</f>
        <v>23.155307999999998</v>
      </c>
      <c r="O251" s="7">
        <f>[1]ByCountry!O15/1000</f>
        <v>-21.780250799999997</v>
      </c>
      <c r="P251" s="7">
        <f>[1]ByCountry!P15/1000</f>
        <v>4.8880799999999995</v>
      </c>
      <c r="Q251" s="7">
        <f>[1]ByCountry!Q15/1000</f>
        <v>7.9278000000000004</v>
      </c>
      <c r="R251" s="7">
        <f>[1]ByCountry!R15/1000</f>
        <v>0</v>
      </c>
      <c r="S251" s="7">
        <f>[1]ByCountry!S15/1000</f>
        <v>0.28566359999999996</v>
      </c>
      <c r="T251" s="7">
        <f>[1]ByCountry!T15/1000</f>
        <v>0</v>
      </c>
    </row>
    <row r="252" spans="1:20" x14ac:dyDescent="0.3">
      <c r="B252" t="str">
        <f>[1]ByCountry!A16</f>
        <v>Namibia</v>
      </c>
      <c r="C252" s="7">
        <f>[1]ByCountry!C16/1000</f>
        <v>2.9578139999999999</v>
      </c>
      <c r="D252" s="7">
        <f>[1]ByCountry!D16/1000</f>
        <v>0</v>
      </c>
      <c r="E252" s="7">
        <f>[1]ByCountry!E16/1000</f>
        <v>0.1456788</v>
      </c>
      <c r="F252" s="7">
        <f>[1]ByCountry!F16/1000</f>
        <v>0</v>
      </c>
      <c r="G252" s="7">
        <f>[1]ByCountry!G16/1000</f>
        <v>2.4036564</v>
      </c>
      <c r="H252" s="7">
        <f>[1]ByCountry!H16/1000</f>
        <v>0</v>
      </c>
      <c r="I252" s="7">
        <f>[1]ByCountry!I16/1000</f>
        <v>0</v>
      </c>
      <c r="J252" s="7">
        <f>[1]ByCountry!J16/1000</f>
        <v>0</v>
      </c>
      <c r="K252" s="7">
        <f>[1]ByCountry!K16/1000</f>
        <v>0.3071256</v>
      </c>
      <c r="L252" s="7">
        <f>[1]ByCountry!L16/1000</f>
        <v>5.8142747999999997</v>
      </c>
      <c r="M252" s="7">
        <f>[1]ByCountry!M16/1000</f>
        <v>15.405686399999999</v>
      </c>
      <c r="N252" s="7">
        <f>[1]ByCountry!N16/1000</f>
        <v>14.754380400000001</v>
      </c>
      <c r="O252" s="7">
        <f>[1]ByCountry!O16/1000</f>
        <v>0.65130599999999872</v>
      </c>
      <c r="P252" s="7">
        <f>[1]ByCountry!P16/1000</f>
        <v>3.4829760000000003</v>
      </c>
      <c r="Q252" s="7">
        <f>[1]ByCountry!Q16/1000</f>
        <v>6.0925799999999999</v>
      </c>
      <c r="R252" s="7">
        <f>[1]ByCountry!R16/1000</f>
        <v>0</v>
      </c>
      <c r="S252" s="7">
        <f>[1]ByCountry!S16/1000</f>
        <v>0.20331960000000002</v>
      </c>
      <c r="T252" s="7">
        <f>[1]ByCountry!T16/1000</f>
        <v>0</v>
      </c>
    </row>
    <row r="253" spans="1:20" x14ac:dyDescent="0.3">
      <c r="B253" t="str">
        <f>[1]ByCountry!A17</f>
        <v>South Africa</v>
      </c>
      <c r="C253" s="7">
        <f>[1]ByCountry!C17/1000</f>
        <v>282.67013279999998</v>
      </c>
      <c r="D253" s="7">
        <f>[1]ByCountry!D17/1000</f>
        <v>0</v>
      </c>
      <c r="E253" s="7">
        <f>[1]ByCountry!E17/1000</f>
        <v>0.57509400000000011</v>
      </c>
      <c r="F253" s="7">
        <f>[1]ByCountry!F17/1000</f>
        <v>16.521360000000001</v>
      </c>
      <c r="G253" s="7">
        <f>[1]ByCountry!G17/1000</f>
        <v>1.2042372000000001</v>
      </c>
      <c r="H253" s="7">
        <f>[1]ByCountry!H17/1000</f>
        <v>0.78839999999999999</v>
      </c>
      <c r="I253" s="7">
        <f>[1]ByCountry!I17/1000</f>
        <v>30.375650399999998</v>
      </c>
      <c r="J253" s="7">
        <f>[1]ByCountry!J17/1000</f>
        <v>1.1205791999999999</v>
      </c>
      <c r="K253" s="7">
        <f>[1]ByCountry!K17/1000</f>
        <v>45.593084400000002</v>
      </c>
      <c r="L253" s="7">
        <f>[1]ByCountry!L17/1000</f>
        <v>378.84853799999991</v>
      </c>
      <c r="M253" s="7">
        <f>[1]ByCountry!M17/1000</f>
        <v>29.615194800000001</v>
      </c>
      <c r="N253" s="7">
        <f>[1]ByCountry!N17/1000</f>
        <v>1.4282304000000001</v>
      </c>
      <c r="O253" s="7">
        <f>[1]ByCountry!O17/1000</f>
        <v>28.186964400000001</v>
      </c>
      <c r="P253" s="7">
        <f>[1]ByCountry!P17/1000</f>
        <v>237.07450800000001</v>
      </c>
      <c r="Q253" s="7">
        <f>[1]ByCountry!Q17/1000</f>
        <v>414.71679599999999</v>
      </c>
      <c r="R253" s="7">
        <f>[1]ByCountry!R17/1000</f>
        <v>0</v>
      </c>
      <c r="S253" s="7">
        <f>[1]ByCountry!S17/1000</f>
        <v>0.876</v>
      </c>
      <c r="T253" s="7">
        <f>[1]ByCountry!T17/1000</f>
        <v>43.0196592</v>
      </c>
    </row>
    <row r="254" spans="1:20" x14ac:dyDescent="0.3">
      <c r="B254" t="str">
        <f>[1]ByCountry!A18</f>
        <v>Swaziland</v>
      </c>
      <c r="C254" s="7">
        <f>[1]ByCountry!C18/1000</f>
        <v>0.13928399999999999</v>
      </c>
      <c r="D254" s="7">
        <f>[1]ByCountry!D18/1000</f>
        <v>0</v>
      </c>
      <c r="E254" s="7">
        <f>[1]ByCountry!E18/1000</f>
        <v>1.752E-4</v>
      </c>
      <c r="F254" s="7">
        <f>[1]ByCountry!F18/1000</f>
        <v>0</v>
      </c>
      <c r="G254" s="7">
        <f>[1]ByCountry!G18/1000</f>
        <v>0.1341156</v>
      </c>
      <c r="H254" s="7">
        <f>[1]ByCountry!H18/1000</f>
        <v>0.876</v>
      </c>
      <c r="I254" s="7">
        <f>[1]ByCountry!I18/1000</f>
        <v>0</v>
      </c>
      <c r="J254" s="7">
        <f>[1]ByCountry!J18/1000</f>
        <v>0</v>
      </c>
      <c r="K254" s="7">
        <f>[1]ByCountry!K18/1000</f>
        <v>8.2256399999999993E-2</v>
      </c>
      <c r="L254" s="7">
        <f>[1]ByCountry!L18/1000</f>
        <v>1.2318311999999998</v>
      </c>
      <c r="M254" s="7">
        <f>[1]ByCountry!M18/1000</f>
        <v>7.9086155999999992</v>
      </c>
      <c r="N254" s="7">
        <f>[1]ByCountry!N18/1000</f>
        <v>7.3520927999999994</v>
      </c>
      <c r="O254" s="7">
        <f>[1]ByCountry!O18/1000</f>
        <v>0.55652279999999976</v>
      </c>
      <c r="P254" s="7">
        <f>[1]ByCountry!P18/1000</f>
        <v>0.73408799999999996</v>
      </c>
      <c r="Q254" s="7">
        <f>[1]ByCountry!Q18/1000</f>
        <v>1.7467439999999996</v>
      </c>
      <c r="R254" s="7">
        <f>[1]ByCountry!R18/1000</f>
        <v>6.3071999999999998E-3</v>
      </c>
      <c r="S254" s="7">
        <f>[1]ByCountry!S18/1000</f>
        <v>7.1656799999999993E-2</v>
      </c>
      <c r="T254" s="7">
        <f>[1]ByCountry!T18/1000</f>
        <v>5.475E-2</v>
      </c>
    </row>
    <row r="255" spans="1:20" x14ac:dyDescent="0.3">
      <c r="B255" t="str">
        <f>[1]ByCountry!A19</f>
        <v>Tanzania</v>
      </c>
      <c r="C255" s="7">
        <f>[1]ByCountry!C19/1000</f>
        <v>0.1154568</v>
      </c>
      <c r="D255" s="7">
        <f>[1]ByCountry!D19/1000</f>
        <v>0</v>
      </c>
      <c r="E255" s="7">
        <f>[1]ByCountry!E19/1000</f>
        <v>1.2326196</v>
      </c>
      <c r="F255" s="7">
        <f>[1]ByCountry!F19/1000</f>
        <v>0</v>
      </c>
      <c r="G255" s="7">
        <f>[1]ByCountry!G19/1000</f>
        <v>5.4883151999999997</v>
      </c>
      <c r="H255" s="7">
        <f>[1]ByCountry!H19/1000</f>
        <v>4.38</v>
      </c>
      <c r="I255" s="7">
        <f>[1]ByCountry!I19/1000</f>
        <v>5.6908463999999999</v>
      </c>
      <c r="J255" s="7">
        <f>[1]ByCountry!J19/1000</f>
        <v>0</v>
      </c>
      <c r="K255" s="7">
        <f>[1]ByCountry!K19/1000</f>
        <v>0.9466931999999999</v>
      </c>
      <c r="L255" s="7">
        <f>[1]ByCountry!L19/1000</f>
        <v>17.853931199999998</v>
      </c>
      <c r="M255" s="7">
        <f>[1]ByCountry!M19/1000</f>
        <v>2.0756819999999996</v>
      </c>
      <c r="N255" s="7">
        <f>[1]ByCountry!N19/1000</f>
        <v>0</v>
      </c>
      <c r="O255" s="7">
        <f>[1]ByCountry!O19/1000</f>
        <v>2.0756819999999996</v>
      </c>
      <c r="P255" s="7">
        <f>[1]ByCountry!P19/1000</f>
        <v>7.6404720000000008</v>
      </c>
      <c r="Q255" s="7">
        <f>[1]ByCountry!Q19/1000</f>
        <v>20.694624000000001</v>
      </c>
      <c r="R255" s="7">
        <f>[1]ByCountry!R19/1000</f>
        <v>2.5491600000000003E-2</v>
      </c>
      <c r="S255" s="7">
        <f>[1]ByCountry!S19/1000</f>
        <v>0.73505160000000003</v>
      </c>
      <c r="T255" s="7">
        <f>[1]ByCountry!T19/1000</f>
        <v>1.9936883999999999</v>
      </c>
    </row>
    <row r="256" spans="1:20" x14ac:dyDescent="0.3">
      <c r="B256" t="str">
        <f>[1]ByCountry!A20</f>
        <v>Zambia</v>
      </c>
      <c r="C256" s="7">
        <f>[1]ByCountry!C20/1000</f>
        <v>0</v>
      </c>
      <c r="D256" s="7">
        <f>[1]ByCountry!D20/1000</f>
        <v>0</v>
      </c>
      <c r="E256" s="7">
        <f>[1]ByCountry!E20/1000</f>
        <v>6.1320000000000005E-4</v>
      </c>
      <c r="F256" s="7">
        <f>[1]ByCountry!F20/1000</f>
        <v>0</v>
      </c>
      <c r="G256" s="7">
        <f>[1]ByCountry!G20/1000</f>
        <v>22.765225200000003</v>
      </c>
      <c r="H256" s="7">
        <f>[1]ByCountry!H20/1000</f>
        <v>0</v>
      </c>
      <c r="I256" s="7">
        <f>[1]ByCountry!I20/1000</f>
        <v>0</v>
      </c>
      <c r="J256" s="7">
        <f>[1]ByCountry!J20/1000</f>
        <v>0</v>
      </c>
      <c r="K256" s="7">
        <f>[1]ByCountry!K20/1000</f>
        <v>1.5507827999999999</v>
      </c>
      <c r="L256" s="7">
        <f>[1]ByCountry!L20/1000</f>
        <v>24.316621200000004</v>
      </c>
      <c r="M256" s="7">
        <f>[1]ByCountry!M20/1000</f>
        <v>13.945043999999999</v>
      </c>
      <c r="N256" s="7">
        <f>[1]ByCountry!N20/1000</f>
        <v>3.8787528</v>
      </c>
      <c r="O256" s="7">
        <f>[1]ByCountry!O20/1000</f>
        <v>10.0662912</v>
      </c>
      <c r="P256" s="7">
        <f>[1]ByCountry!P20/1000</f>
        <v>21.722171999999997</v>
      </c>
      <c r="Q256" s="7">
        <f>[1]ByCountry!Q20/1000</f>
        <v>32.497848000000005</v>
      </c>
      <c r="R256" s="7">
        <f>[1]ByCountry!R20/1000</f>
        <v>8.4971999999999999E-3</v>
      </c>
      <c r="S256" s="7">
        <f>[1]ByCountry!S20/1000</f>
        <v>1.1423915999999998</v>
      </c>
      <c r="T256" s="7">
        <f>[1]ByCountry!T20/1000</f>
        <v>0</v>
      </c>
    </row>
    <row r="257" spans="1:20" x14ac:dyDescent="0.3">
      <c r="B257" t="str">
        <f>[1]ByCountry!A21</f>
        <v>Zimbabwe</v>
      </c>
      <c r="C257" s="7">
        <f>[1]ByCountry!C21/1000</f>
        <v>10.480989600000001</v>
      </c>
      <c r="D257" s="7">
        <f>[1]ByCountry!D21/1000</f>
        <v>0</v>
      </c>
      <c r="E257" s="7">
        <f>[1]ByCountry!E21/1000</f>
        <v>2.8032E-3</v>
      </c>
      <c r="F257" s="7">
        <f>[1]ByCountry!F21/1000</f>
        <v>0</v>
      </c>
      <c r="G257" s="7">
        <f>[1]ByCountry!G21/1000</f>
        <v>5.6354831999999995</v>
      </c>
      <c r="H257" s="7">
        <f>[1]ByCountry!H21/1000</f>
        <v>0.66567239999999994</v>
      </c>
      <c r="I257" s="7">
        <f>[1]ByCountry!I21/1000</f>
        <v>0</v>
      </c>
      <c r="J257" s="7">
        <f>[1]ByCountry!J21/1000</f>
        <v>0</v>
      </c>
      <c r="K257" s="7">
        <f>[1]ByCountry!K21/1000</f>
        <v>0.98628840000000007</v>
      </c>
      <c r="L257" s="7">
        <f>[1]ByCountry!L21/1000</f>
        <v>17.771236800000004</v>
      </c>
      <c r="M257" s="7">
        <f>[1]ByCountry!M21/1000</f>
        <v>10.929501599999998</v>
      </c>
      <c r="N257" s="7">
        <f>[1]ByCountry!N21/1000</f>
        <v>7.864377600000001</v>
      </c>
      <c r="O257" s="7">
        <f>[1]ByCountry!O21/1000</f>
        <v>3.0651239999999969</v>
      </c>
      <c r="P257" s="7">
        <f>[1]ByCountry!P21/1000</f>
        <v>11.61576</v>
      </c>
      <c r="Q257" s="7">
        <f>[1]ByCountry!Q21/1000</f>
        <v>20.319696</v>
      </c>
      <c r="R257" s="7">
        <f>[1]ByCountry!R21/1000</f>
        <v>3.1623600000000002E-2</v>
      </c>
      <c r="S257" s="7">
        <f>[1]ByCountry!S21/1000</f>
        <v>0.7742964</v>
      </c>
      <c r="T257" s="7">
        <f>[1]ByCountry!T21/1000</f>
        <v>0.49564079999999994</v>
      </c>
    </row>
    <row r="258" spans="1:20" x14ac:dyDescent="0.3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x14ac:dyDescent="0.3">
      <c r="M259" s="18">
        <f>M239-M253</f>
        <v>33.312265199999985</v>
      </c>
    </row>
    <row r="260" spans="1:20" x14ac:dyDescent="0.3">
      <c r="C260" t="str">
        <f t="shared" ref="C260:T260" si="85">C231</f>
        <v>Coal</v>
      </c>
      <c r="D260" t="str">
        <f t="shared" si="85"/>
        <v>Oil</v>
      </c>
      <c r="E260" t="str">
        <f t="shared" si="85"/>
        <v>Gas</v>
      </c>
      <c r="F260" t="str">
        <f t="shared" si="85"/>
        <v>Nuclear</v>
      </c>
      <c r="G260" t="str">
        <f t="shared" si="85"/>
        <v>Hydro</v>
      </c>
      <c r="H260" t="str">
        <f t="shared" si="85"/>
        <v>Biomass</v>
      </c>
      <c r="I260" t="str">
        <f t="shared" si="85"/>
        <v>Solar PV</v>
      </c>
      <c r="J260" t="str">
        <f t="shared" si="85"/>
        <v>Solar Thermal</v>
      </c>
      <c r="K260" t="str">
        <f t="shared" si="85"/>
        <v>Wind</v>
      </c>
      <c r="L260" t="str">
        <f t="shared" si="85"/>
        <v>Total Cent.</v>
      </c>
      <c r="M260" t="str">
        <f t="shared" si="85"/>
        <v>Imports</v>
      </c>
      <c r="N260" t="str">
        <f t="shared" si="85"/>
        <v>Exports</v>
      </c>
      <c r="O260" t="str">
        <f t="shared" si="85"/>
        <v>Net Imports</v>
      </c>
      <c r="P260" t="str">
        <f t="shared" si="85"/>
        <v>Industry</v>
      </c>
      <c r="Q260" t="str">
        <f t="shared" si="85"/>
        <v>dom. System dmd</v>
      </c>
      <c r="R260" t="str">
        <f t="shared" si="85"/>
        <v>Dist. Oil</v>
      </c>
      <c r="S260" t="str">
        <f t="shared" si="85"/>
        <v>Mini Hydro</v>
      </c>
      <c r="T260" t="str">
        <f t="shared" si="85"/>
        <v>Dist.Solar PV</v>
      </c>
    </row>
    <row r="261" spans="1:20" x14ac:dyDescent="0.3">
      <c r="A261" t="str">
        <f t="shared" ref="A261:T261" si="86">A232</f>
        <v>Reference</v>
      </c>
      <c r="B261" t="str">
        <f t="shared" si="86"/>
        <v>Angola</v>
      </c>
      <c r="C261">
        <f t="shared" si="86"/>
        <v>0</v>
      </c>
      <c r="D261">
        <f t="shared" si="86"/>
        <v>0</v>
      </c>
      <c r="E261">
        <f t="shared" si="86"/>
        <v>5.1958187999999996</v>
      </c>
      <c r="F261">
        <f t="shared" si="86"/>
        <v>0</v>
      </c>
      <c r="G261">
        <f t="shared" si="86"/>
        <v>6.6131868000000003</v>
      </c>
      <c r="H261">
        <f t="shared" si="86"/>
        <v>0</v>
      </c>
      <c r="I261">
        <f t="shared" si="86"/>
        <v>0.28908</v>
      </c>
      <c r="J261">
        <f t="shared" si="86"/>
        <v>0</v>
      </c>
      <c r="K261">
        <f t="shared" si="86"/>
        <v>0</v>
      </c>
      <c r="L261">
        <f t="shared" si="86"/>
        <v>12.098085600000001</v>
      </c>
      <c r="M261">
        <f t="shared" si="86"/>
        <v>10.798364400000001</v>
      </c>
      <c r="N261">
        <f t="shared" si="86"/>
        <v>3.5071536000000001</v>
      </c>
      <c r="O261">
        <f t="shared" si="86"/>
        <v>7.2912108000000009</v>
      </c>
      <c r="P261">
        <f t="shared" si="86"/>
        <v>8.5891800000000007</v>
      </c>
      <c r="Q261">
        <f t="shared" si="86"/>
        <v>18.228684000000001</v>
      </c>
      <c r="R261">
        <f t="shared" si="86"/>
        <v>2.1111599999999998E-2</v>
      </c>
      <c r="S261">
        <f t="shared" si="86"/>
        <v>0.67057800000000001</v>
      </c>
      <c r="T261">
        <f t="shared" si="86"/>
        <v>0</v>
      </c>
    </row>
    <row r="262" spans="1:20" x14ac:dyDescent="0.3">
      <c r="B262" t="str">
        <f t="shared" ref="B262:T262" si="87">B233</f>
        <v>Botswana</v>
      </c>
      <c r="C262">
        <f t="shared" si="87"/>
        <v>13.923494399999999</v>
      </c>
      <c r="D262">
        <f t="shared" si="87"/>
        <v>0</v>
      </c>
      <c r="E262">
        <f t="shared" si="87"/>
        <v>2.6279999999999999E-4</v>
      </c>
      <c r="F262">
        <f t="shared" si="87"/>
        <v>0</v>
      </c>
      <c r="G262">
        <f t="shared" si="87"/>
        <v>0</v>
      </c>
      <c r="H262">
        <f t="shared" si="87"/>
        <v>4.3799999999999999E-2</v>
      </c>
      <c r="I262">
        <f t="shared" si="87"/>
        <v>0</v>
      </c>
      <c r="J262">
        <f t="shared" si="87"/>
        <v>0</v>
      </c>
      <c r="K262">
        <f t="shared" si="87"/>
        <v>0.3520644</v>
      </c>
      <c r="L262">
        <f t="shared" si="87"/>
        <v>14.319621599999998</v>
      </c>
      <c r="M262">
        <f t="shared" si="87"/>
        <v>5.0712515999999992</v>
      </c>
      <c r="N262">
        <f t="shared" si="87"/>
        <v>11.567842800000001</v>
      </c>
      <c r="O262">
        <f t="shared" si="87"/>
        <v>-6.496591200000001</v>
      </c>
      <c r="P262">
        <f t="shared" si="87"/>
        <v>4.0576319999999999</v>
      </c>
      <c r="Q262">
        <f t="shared" si="87"/>
        <v>7.0973519999999999</v>
      </c>
      <c r="R262">
        <f t="shared" si="87"/>
        <v>1.9184400000000001E-2</v>
      </c>
      <c r="S262">
        <f t="shared" si="87"/>
        <v>0</v>
      </c>
      <c r="T262">
        <f t="shared" si="87"/>
        <v>0</v>
      </c>
    </row>
    <row r="263" spans="1:20" x14ac:dyDescent="0.3">
      <c r="B263" t="str">
        <f t="shared" ref="B263:T263" si="88">B234</f>
        <v>DRC</v>
      </c>
      <c r="C263">
        <f t="shared" si="88"/>
        <v>0</v>
      </c>
      <c r="D263">
        <f t="shared" si="88"/>
        <v>0</v>
      </c>
      <c r="E263">
        <f t="shared" si="88"/>
        <v>0</v>
      </c>
      <c r="F263">
        <f t="shared" si="88"/>
        <v>0</v>
      </c>
      <c r="G263">
        <f t="shared" si="88"/>
        <v>72.429169200000004</v>
      </c>
      <c r="H263">
        <f t="shared" si="88"/>
        <v>0</v>
      </c>
      <c r="I263">
        <f t="shared" si="88"/>
        <v>0</v>
      </c>
      <c r="J263">
        <f t="shared" si="88"/>
        <v>0</v>
      </c>
      <c r="K263">
        <f t="shared" si="88"/>
        <v>0</v>
      </c>
      <c r="L263">
        <f t="shared" si="88"/>
        <v>72.429169200000004</v>
      </c>
      <c r="M263">
        <f t="shared" si="88"/>
        <v>0</v>
      </c>
      <c r="N263">
        <f t="shared" si="88"/>
        <v>34.617592799999997</v>
      </c>
      <c r="O263">
        <f t="shared" si="88"/>
        <v>-34.617592799999997</v>
      </c>
      <c r="P263">
        <f t="shared" si="88"/>
        <v>25.999680000000001</v>
      </c>
      <c r="Q263">
        <f t="shared" si="88"/>
        <v>36.129744000000002</v>
      </c>
      <c r="R263">
        <f t="shared" si="88"/>
        <v>0</v>
      </c>
      <c r="S263">
        <f t="shared" si="88"/>
        <v>1.2775584</v>
      </c>
      <c r="T263">
        <f t="shared" si="88"/>
        <v>0</v>
      </c>
    </row>
    <row r="264" spans="1:20" x14ac:dyDescent="0.3">
      <c r="B264" t="str">
        <f t="shared" ref="B264:T264" si="89">B235</f>
        <v>Lesotho</v>
      </c>
      <c r="C264">
        <f t="shared" si="89"/>
        <v>0</v>
      </c>
      <c r="D264">
        <f t="shared" si="89"/>
        <v>0</v>
      </c>
      <c r="E264">
        <f t="shared" si="89"/>
        <v>0</v>
      </c>
      <c r="F264">
        <f t="shared" si="89"/>
        <v>0</v>
      </c>
      <c r="G264">
        <f t="shared" si="89"/>
        <v>0.60365159999999995</v>
      </c>
      <c r="H264">
        <f t="shared" si="89"/>
        <v>3.6791999999999997E-3</v>
      </c>
      <c r="I264">
        <f t="shared" si="89"/>
        <v>0</v>
      </c>
      <c r="J264">
        <f t="shared" si="89"/>
        <v>0</v>
      </c>
      <c r="K264">
        <f t="shared" si="89"/>
        <v>5.9217599999999995E-2</v>
      </c>
      <c r="L264">
        <f t="shared" si="89"/>
        <v>0.66654839999999993</v>
      </c>
      <c r="M264">
        <f t="shared" si="89"/>
        <v>0.6376404</v>
      </c>
      <c r="N264">
        <f t="shared" si="89"/>
        <v>5.7290399999999998E-2</v>
      </c>
      <c r="O264">
        <f t="shared" si="89"/>
        <v>0.58035000000000003</v>
      </c>
      <c r="P264">
        <f t="shared" si="89"/>
        <v>0.24615600000000001</v>
      </c>
      <c r="Q264">
        <f t="shared" si="89"/>
        <v>1.1536920000000002</v>
      </c>
      <c r="R264">
        <f t="shared" si="89"/>
        <v>2.6279999999999997E-3</v>
      </c>
      <c r="S264">
        <f t="shared" si="89"/>
        <v>4.4851200000000001E-2</v>
      </c>
      <c r="T264">
        <f t="shared" si="89"/>
        <v>0</v>
      </c>
    </row>
    <row r="265" spans="1:20" x14ac:dyDescent="0.3">
      <c r="B265" t="str">
        <f t="shared" ref="B265:T265" si="90">B236</f>
        <v>Malawi</v>
      </c>
      <c r="C265">
        <f t="shared" si="90"/>
        <v>0</v>
      </c>
      <c r="D265">
        <f t="shared" si="90"/>
        <v>0</v>
      </c>
      <c r="E265">
        <f t="shared" si="90"/>
        <v>0</v>
      </c>
      <c r="F265">
        <f t="shared" si="90"/>
        <v>0</v>
      </c>
      <c r="G265">
        <f t="shared" si="90"/>
        <v>2.878098</v>
      </c>
      <c r="H265">
        <f t="shared" si="90"/>
        <v>0.876</v>
      </c>
      <c r="I265">
        <f t="shared" si="90"/>
        <v>0</v>
      </c>
      <c r="J265">
        <f t="shared" si="90"/>
        <v>0</v>
      </c>
      <c r="K265">
        <f t="shared" si="90"/>
        <v>0</v>
      </c>
      <c r="L265">
        <f t="shared" si="90"/>
        <v>3.7540979999999999</v>
      </c>
      <c r="M265">
        <f t="shared" si="90"/>
        <v>0</v>
      </c>
      <c r="N265">
        <f t="shared" si="90"/>
        <v>0.24703199999999997</v>
      </c>
      <c r="O265">
        <f t="shared" si="90"/>
        <v>-0.24703199999999997</v>
      </c>
      <c r="P265">
        <f t="shared" si="90"/>
        <v>1.2071280000000002</v>
      </c>
      <c r="Q265">
        <f t="shared" si="90"/>
        <v>3.2692320000000006</v>
      </c>
      <c r="R265">
        <f t="shared" si="90"/>
        <v>0</v>
      </c>
      <c r="S265">
        <f t="shared" si="90"/>
        <v>0.12132599999999999</v>
      </c>
      <c r="T265">
        <f t="shared" si="90"/>
        <v>0</v>
      </c>
    </row>
    <row r="266" spans="1:20" x14ac:dyDescent="0.3">
      <c r="B266" t="str">
        <f t="shared" ref="B266:T266" si="91">B237</f>
        <v>Mozambique</v>
      </c>
      <c r="C266">
        <f t="shared" si="91"/>
        <v>9.2478444</v>
      </c>
      <c r="D266">
        <f t="shared" si="91"/>
        <v>0</v>
      </c>
      <c r="E266">
        <f t="shared" si="91"/>
        <v>3.0930683999999995</v>
      </c>
      <c r="F266">
        <f t="shared" si="91"/>
        <v>0</v>
      </c>
      <c r="G266">
        <f t="shared" si="91"/>
        <v>20.637946799999998</v>
      </c>
      <c r="H266">
        <f t="shared" si="91"/>
        <v>4.38</v>
      </c>
      <c r="I266">
        <f t="shared" si="91"/>
        <v>0</v>
      </c>
      <c r="J266">
        <f t="shared" si="91"/>
        <v>0</v>
      </c>
      <c r="K266">
        <f t="shared" si="91"/>
        <v>0</v>
      </c>
      <c r="L266">
        <f t="shared" si="91"/>
        <v>37.358859599999995</v>
      </c>
      <c r="M266">
        <f t="shared" si="91"/>
        <v>0.25833240000000002</v>
      </c>
      <c r="N266">
        <f t="shared" si="91"/>
        <v>29.158448400000001</v>
      </c>
      <c r="O266">
        <f t="shared" si="91"/>
        <v>-28.900116000000001</v>
      </c>
      <c r="P266">
        <f t="shared" si="91"/>
        <v>4.8880799999999995</v>
      </c>
      <c r="Q266">
        <f t="shared" si="91"/>
        <v>7.9278000000000004</v>
      </c>
      <c r="R266">
        <f t="shared" si="91"/>
        <v>0</v>
      </c>
      <c r="S266">
        <f t="shared" si="91"/>
        <v>0.28995599999999999</v>
      </c>
      <c r="T266">
        <f t="shared" si="91"/>
        <v>0</v>
      </c>
    </row>
    <row r="267" spans="1:20" x14ac:dyDescent="0.3">
      <c r="B267" t="str">
        <f t="shared" ref="B267:T267" si="92">B238</f>
        <v>Namibia</v>
      </c>
      <c r="C267">
        <f t="shared" si="92"/>
        <v>3.2367323999999997</v>
      </c>
      <c r="D267">
        <f t="shared" si="92"/>
        <v>0</v>
      </c>
      <c r="E267">
        <f t="shared" si="92"/>
        <v>6.3795576000000001</v>
      </c>
      <c r="F267">
        <f t="shared" si="92"/>
        <v>0</v>
      </c>
      <c r="G267">
        <f t="shared" si="92"/>
        <v>2.4036564</v>
      </c>
      <c r="H267">
        <f t="shared" si="92"/>
        <v>0</v>
      </c>
      <c r="I267">
        <f t="shared" si="92"/>
        <v>0</v>
      </c>
      <c r="J267">
        <f t="shared" si="92"/>
        <v>0</v>
      </c>
      <c r="K267">
        <f t="shared" si="92"/>
        <v>0</v>
      </c>
      <c r="L267">
        <f t="shared" si="92"/>
        <v>12.0199464</v>
      </c>
      <c r="M267">
        <f t="shared" si="92"/>
        <v>18.426572400000001</v>
      </c>
      <c r="N267">
        <f t="shared" si="92"/>
        <v>23.987683199999999</v>
      </c>
      <c r="O267">
        <f t="shared" si="92"/>
        <v>-5.5611107999999989</v>
      </c>
      <c r="P267">
        <f t="shared" si="92"/>
        <v>3.4829760000000003</v>
      </c>
      <c r="Q267">
        <f t="shared" si="92"/>
        <v>6.0925799999999999</v>
      </c>
      <c r="R267">
        <f t="shared" si="92"/>
        <v>0</v>
      </c>
      <c r="S267">
        <f t="shared" si="92"/>
        <v>0.20831280000000002</v>
      </c>
      <c r="T267">
        <f t="shared" si="92"/>
        <v>0</v>
      </c>
    </row>
    <row r="268" spans="1:20" x14ac:dyDescent="0.3">
      <c r="B268" t="str">
        <f t="shared" ref="B268:T268" si="93">B240</f>
        <v>Swaziland</v>
      </c>
      <c r="C268">
        <f t="shared" si="93"/>
        <v>4.8211535999999997</v>
      </c>
      <c r="D268">
        <f t="shared" si="93"/>
        <v>0</v>
      </c>
      <c r="E268">
        <f t="shared" si="93"/>
        <v>8.7600000000000002E-5</v>
      </c>
      <c r="F268">
        <f t="shared" si="93"/>
        <v>0</v>
      </c>
      <c r="G268">
        <f t="shared" si="93"/>
        <v>0.1341156</v>
      </c>
      <c r="H268">
        <f t="shared" si="93"/>
        <v>0.876</v>
      </c>
      <c r="I268">
        <f t="shared" si="93"/>
        <v>0</v>
      </c>
      <c r="J268">
        <f t="shared" si="93"/>
        <v>0</v>
      </c>
      <c r="K268">
        <f t="shared" si="93"/>
        <v>8.409599999999999E-2</v>
      </c>
      <c r="L268">
        <f t="shared" si="93"/>
        <v>5.9154527999999988</v>
      </c>
      <c r="M268">
        <f t="shared" si="93"/>
        <v>12.651192000000002</v>
      </c>
      <c r="N268">
        <f t="shared" si="93"/>
        <v>16.706809199999999</v>
      </c>
      <c r="O268">
        <f t="shared" si="93"/>
        <v>-4.0556171999999986</v>
      </c>
      <c r="P268">
        <f t="shared" si="93"/>
        <v>0.73408799999999996</v>
      </c>
      <c r="Q268">
        <f t="shared" si="93"/>
        <v>1.7467439999999996</v>
      </c>
      <c r="R268">
        <f t="shared" si="93"/>
        <v>6.3071999999999998E-3</v>
      </c>
      <c r="S268">
        <f t="shared" si="93"/>
        <v>6.4823999999999993E-2</v>
      </c>
      <c r="T268">
        <f t="shared" si="93"/>
        <v>0</v>
      </c>
    </row>
    <row r="269" spans="1:20" x14ac:dyDescent="0.3">
      <c r="B269" t="str">
        <f t="shared" ref="B269:T269" si="94">B241</f>
        <v>Tanzania</v>
      </c>
      <c r="C269">
        <f t="shared" si="94"/>
        <v>1.5413219999999999</v>
      </c>
      <c r="D269">
        <f t="shared" si="94"/>
        <v>0</v>
      </c>
      <c r="E269">
        <f t="shared" si="94"/>
        <v>11.571959999999999</v>
      </c>
      <c r="F269">
        <f t="shared" si="94"/>
        <v>0</v>
      </c>
      <c r="G269">
        <f t="shared" si="94"/>
        <v>4.6964987999999996</v>
      </c>
      <c r="H269">
        <f t="shared" si="94"/>
        <v>4.38</v>
      </c>
      <c r="I269">
        <f t="shared" si="94"/>
        <v>0</v>
      </c>
      <c r="J269">
        <f t="shared" si="94"/>
        <v>0</v>
      </c>
      <c r="K269">
        <f t="shared" si="94"/>
        <v>0</v>
      </c>
      <c r="L269">
        <f t="shared" si="94"/>
        <v>22.189780800000001</v>
      </c>
      <c r="M269">
        <f t="shared" si="94"/>
        <v>3.4514400000000001E-2</v>
      </c>
      <c r="N269">
        <f t="shared" si="94"/>
        <v>0</v>
      </c>
      <c r="O269">
        <f t="shared" si="94"/>
        <v>3.4514400000000001E-2</v>
      </c>
      <c r="P269">
        <f t="shared" si="94"/>
        <v>7.6404720000000008</v>
      </c>
      <c r="Q269">
        <f t="shared" si="94"/>
        <v>20.694624000000001</v>
      </c>
      <c r="R269">
        <f t="shared" si="94"/>
        <v>0</v>
      </c>
      <c r="S269">
        <f t="shared" si="94"/>
        <v>0.75020640000000005</v>
      </c>
      <c r="T269">
        <f t="shared" si="94"/>
        <v>0</v>
      </c>
    </row>
    <row r="270" spans="1:20" x14ac:dyDescent="0.3">
      <c r="B270" t="str">
        <f t="shared" ref="B270:T270" si="95">B242</f>
        <v>Zambia</v>
      </c>
      <c r="C270">
        <f t="shared" si="95"/>
        <v>2.3119392000000003</v>
      </c>
      <c r="D270">
        <f t="shared" si="95"/>
        <v>0</v>
      </c>
      <c r="E270">
        <f t="shared" si="95"/>
        <v>6.1320000000000005E-4</v>
      </c>
      <c r="F270">
        <f t="shared" si="95"/>
        <v>0</v>
      </c>
      <c r="G270">
        <f t="shared" si="95"/>
        <v>24.810860400000003</v>
      </c>
      <c r="H270">
        <f t="shared" si="95"/>
        <v>0</v>
      </c>
      <c r="I270">
        <f t="shared" si="95"/>
        <v>0</v>
      </c>
      <c r="J270">
        <f t="shared" si="95"/>
        <v>0</v>
      </c>
      <c r="K270">
        <f t="shared" si="95"/>
        <v>0</v>
      </c>
      <c r="L270">
        <f t="shared" si="95"/>
        <v>27.123412800000001</v>
      </c>
      <c r="M270">
        <f t="shared" si="95"/>
        <v>11.196856799999999</v>
      </c>
      <c r="N270">
        <f t="shared" si="95"/>
        <v>3.9372695999999996</v>
      </c>
      <c r="O270">
        <f t="shared" si="95"/>
        <v>7.2595872000000004</v>
      </c>
      <c r="P270">
        <f t="shared" si="95"/>
        <v>21.722171999999997</v>
      </c>
      <c r="Q270">
        <f t="shared" si="95"/>
        <v>32.497848000000005</v>
      </c>
      <c r="R270">
        <f t="shared" si="95"/>
        <v>8.4971999999999999E-3</v>
      </c>
      <c r="S270">
        <f t="shared" si="95"/>
        <v>1.1423915999999998</v>
      </c>
      <c r="T270">
        <f t="shared" si="95"/>
        <v>0</v>
      </c>
    </row>
    <row r="271" spans="1:20" x14ac:dyDescent="0.3">
      <c r="B271" t="str">
        <f t="shared" ref="B271:T271" si="96">B243</f>
        <v>Zimbabwe</v>
      </c>
      <c r="C271">
        <f t="shared" si="96"/>
        <v>20.3453628</v>
      </c>
      <c r="D271">
        <f t="shared" si="96"/>
        <v>0</v>
      </c>
      <c r="E271">
        <f t="shared" si="96"/>
        <v>2.8032E-3</v>
      </c>
      <c r="F271">
        <f t="shared" si="96"/>
        <v>0</v>
      </c>
      <c r="G271">
        <f t="shared" si="96"/>
        <v>4.0627127999999999</v>
      </c>
      <c r="H271">
        <f t="shared" si="96"/>
        <v>0</v>
      </c>
      <c r="I271">
        <f t="shared" si="96"/>
        <v>0</v>
      </c>
      <c r="J271">
        <f t="shared" si="96"/>
        <v>0</v>
      </c>
      <c r="K271">
        <f t="shared" si="96"/>
        <v>5.8779599999999994E-2</v>
      </c>
      <c r="L271">
        <f t="shared" si="96"/>
        <v>24.4696584</v>
      </c>
      <c r="M271">
        <f t="shared" si="96"/>
        <v>16.486232400000002</v>
      </c>
      <c r="N271">
        <f t="shared" si="96"/>
        <v>19.481276400000002</v>
      </c>
      <c r="O271">
        <f t="shared" si="96"/>
        <v>-2.9950440000000018</v>
      </c>
      <c r="P271">
        <f t="shared" si="96"/>
        <v>11.61576</v>
      </c>
      <c r="Q271">
        <f t="shared" si="96"/>
        <v>20.319696</v>
      </c>
      <c r="R271">
        <f t="shared" si="96"/>
        <v>1.095E-2</v>
      </c>
      <c r="S271">
        <f t="shared" si="96"/>
        <v>0.7368036</v>
      </c>
      <c r="T271">
        <f t="shared" si="96"/>
        <v>0</v>
      </c>
    </row>
    <row r="272" spans="1:20" x14ac:dyDescent="0.3">
      <c r="A272" t="str">
        <f t="shared" ref="A272:T272" si="97">A246</f>
        <v>Renewable</v>
      </c>
      <c r="B272" t="str">
        <f t="shared" si="97"/>
        <v>Angola</v>
      </c>
      <c r="C272">
        <f t="shared" si="97"/>
        <v>0</v>
      </c>
      <c r="D272">
        <f t="shared" si="97"/>
        <v>0</v>
      </c>
      <c r="E272">
        <f t="shared" si="97"/>
        <v>1.5252036</v>
      </c>
      <c r="F272">
        <f t="shared" si="97"/>
        <v>0</v>
      </c>
      <c r="G272">
        <f t="shared" si="97"/>
        <v>4.9887323999999991</v>
      </c>
      <c r="H272">
        <f t="shared" si="97"/>
        <v>2.19</v>
      </c>
      <c r="I272">
        <f t="shared" si="97"/>
        <v>0.34251600000000004</v>
      </c>
      <c r="J272">
        <f t="shared" si="97"/>
        <v>0</v>
      </c>
      <c r="K272">
        <f t="shared" si="97"/>
        <v>0</v>
      </c>
      <c r="L272">
        <f t="shared" si="97"/>
        <v>9.0464519999999968</v>
      </c>
      <c r="M272">
        <f t="shared" si="97"/>
        <v>13.852538400000002</v>
      </c>
      <c r="N272">
        <f t="shared" si="97"/>
        <v>3.5071536000000001</v>
      </c>
      <c r="O272">
        <f t="shared" si="97"/>
        <v>10.345384800000001</v>
      </c>
      <c r="P272">
        <f t="shared" si="97"/>
        <v>8.5891800000000007</v>
      </c>
      <c r="Q272">
        <f t="shared" si="97"/>
        <v>18.228684000000001</v>
      </c>
      <c r="R272">
        <f t="shared" si="97"/>
        <v>1.9972799999999999E-2</v>
      </c>
      <c r="S272">
        <f t="shared" si="97"/>
        <v>0.66952680000000009</v>
      </c>
      <c r="T272">
        <f t="shared" si="97"/>
        <v>0</v>
      </c>
    </row>
    <row r="273" spans="1:20" x14ac:dyDescent="0.3">
      <c r="B273" t="str">
        <f t="shared" ref="B273:T273" si="98">B247</f>
        <v>Botswana</v>
      </c>
      <c r="C273">
        <f t="shared" si="98"/>
        <v>10.265143200000001</v>
      </c>
      <c r="D273">
        <f t="shared" si="98"/>
        <v>0</v>
      </c>
      <c r="E273">
        <f t="shared" si="98"/>
        <v>2.6279999999999999E-4</v>
      </c>
      <c r="F273">
        <f t="shared" si="98"/>
        <v>0</v>
      </c>
      <c r="G273">
        <f t="shared" si="98"/>
        <v>0</v>
      </c>
      <c r="H273">
        <f t="shared" si="98"/>
        <v>0</v>
      </c>
      <c r="I273">
        <f t="shared" si="98"/>
        <v>0</v>
      </c>
      <c r="J273">
        <f t="shared" si="98"/>
        <v>0</v>
      </c>
      <c r="K273">
        <f t="shared" si="98"/>
        <v>0.36415319999999995</v>
      </c>
      <c r="L273">
        <f t="shared" si="98"/>
        <v>10.629559200000001</v>
      </c>
      <c r="M273">
        <f t="shared" si="98"/>
        <v>3.7703916</v>
      </c>
      <c r="N273">
        <f t="shared" si="98"/>
        <v>6.7331988000000003</v>
      </c>
      <c r="O273">
        <f t="shared" si="98"/>
        <v>-2.9628072000000003</v>
      </c>
      <c r="P273">
        <f t="shared" si="98"/>
        <v>4.0576319999999999</v>
      </c>
      <c r="Q273">
        <f t="shared" si="98"/>
        <v>7.0973519999999999</v>
      </c>
      <c r="R273">
        <f t="shared" si="98"/>
        <v>1.9184400000000001E-2</v>
      </c>
      <c r="S273">
        <f t="shared" si="98"/>
        <v>0</v>
      </c>
      <c r="T273">
        <f t="shared" si="98"/>
        <v>0.11869800000000001</v>
      </c>
    </row>
    <row r="274" spans="1:20" x14ac:dyDescent="0.3">
      <c r="B274" t="str">
        <f t="shared" ref="B274:T274" si="99">B248</f>
        <v>DRC</v>
      </c>
      <c r="C274">
        <f t="shared" si="99"/>
        <v>0</v>
      </c>
      <c r="D274">
        <f t="shared" si="99"/>
        <v>0</v>
      </c>
      <c r="E274">
        <f t="shared" si="99"/>
        <v>0</v>
      </c>
      <c r="F274">
        <f t="shared" si="99"/>
        <v>0</v>
      </c>
      <c r="G274">
        <f t="shared" si="99"/>
        <v>72.429169200000004</v>
      </c>
      <c r="H274">
        <f t="shared" si="99"/>
        <v>0</v>
      </c>
      <c r="I274">
        <f t="shared" si="99"/>
        <v>0</v>
      </c>
      <c r="J274">
        <f t="shared" si="99"/>
        <v>0</v>
      </c>
      <c r="K274">
        <f t="shared" si="99"/>
        <v>0</v>
      </c>
      <c r="L274">
        <f t="shared" si="99"/>
        <v>72.429169200000004</v>
      </c>
      <c r="M274">
        <f t="shared" si="99"/>
        <v>0</v>
      </c>
      <c r="N274">
        <f t="shared" si="99"/>
        <v>34.617592799999997</v>
      </c>
      <c r="O274">
        <f t="shared" si="99"/>
        <v>-34.617592799999997</v>
      </c>
      <c r="P274">
        <f t="shared" si="99"/>
        <v>25.999680000000001</v>
      </c>
      <c r="Q274">
        <f t="shared" si="99"/>
        <v>36.129744000000002</v>
      </c>
      <c r="R274">
        <f t="shared" si="99"/>
        <v>0</v>
      </c>
      <c r="S274">
        <f t="shared" si="99"/>
        <v>1.2775584</v>
      </c>
      <c r="T274">
        <f t="shared" si="99"/>
        <v>0</v>
      </c>
    </row>
    <row r="275" spans="1:20" x14ac:dyDescent="0.3">
      <c r="B275" t="str">
        <f t="shared" ref="B275:T275" si="100">B249</f>
        <v>Lesotho</v>
      </c>
      <c r="C275">
        <f t="shared" si="100"/>
        <v>0</v>
      </c>
      <c r="D275">
        <f t="shared" si="100"/>
        <v>0</v>
      </c>
      <c r="E275">
        <f t="shared" si="100"/>
        <v>0</v>
      </c>
      <c r="F275">
        <f t="shared" si="100"/>
        <v>0</v>
      </c>
      <c r="G275">
        <f t="shared" si="100"/>
        <v>0.60365159999999995</v>
      </c>
      <c r="H275">
        <f t="shared" si="100"/>
        <v>0</v>
      </c>
      <c r="I275">
        <f t="shared" si="100"/>
        <v>0</v>
      </c>
      <c r="J275">
        <f t="shared" si="100"/>
        <v>0</v>
      </c>
      <c r="K275">
        <f t="shared" si="100"/>
        <v>5.9305199999999995E-2</v>
      </c>
      <c r="L275">
        <f t="shared" si="100"/>
        <v>0.6629567999999999</v>
      </c>
      <c r="M275">
        <f t="shared" si="100"/>
        <v>0.71210040000000008</v>
      </c>
      <c r="N275">
        <f t="shared" si="100"/>
        <v>0.12649440000000001</v>
      </c>
      <c r="O275">
        <f t="shared" si="100"/>
        <v>0.58560599999999996</v>
      </c>
      <c r="P275">
        <f t="shared" si="100"/>
        <v>0.24615600000000001</v>
      </c>
      <c r="Q275">
        <f t="shared" si="100"/>
        <v>1.1536920000000002</v>
      </c>
      <c r="R275">
        <f t="shared" si="100"/>
        <v>2.6279999999999997E-3</v>
      </c>
      <c r="S275">
        <f t="shared" si="100"/>
        <v>4.3449599999999998E-2</v>
      </c>
      <c r="T275">
        <f t="shared" si="100"/>
        <v>0</v>
      </c>
    </row>
    <row r="276" spans="1:20" x14ac:dyDescent="0.3">
      <c r="B276" t="str">
        <f t="shared" ref="B276:T276" si="101">B250</f>
        <v>Malawi</v>
      </c>
      <c r="C276">
        <f t="shared" si="101"/>
        <v>0</v>
      </c>
      <c r="D276">
        <f t="shared" si="101"/>
        <v>0</v>
      </c>
      <c r="E276">
        <f t="shared" si="101"/>
        <v>0</v>
      </c>
      <c r="F276">
        <f t="shared" si="101"/>
        <v>0</v>
      </c>
      <c r="G276">
        <f t="shared" si="101"/>
        <v>2.878098</v>
      </c>
      <c r="H276">
        <f t="shared" si="101"/>
        <v>0.876</v>
      </c>
      <c r="I276">
        <f t="shared" si="101"/>
        <v>0</v>
      </c>
      <c r="J276">
        <f t="shared" si="101"/>
        <v>0</v>
      </c>
      <c r="K276">
        <f t="shared" si="101"/>
        <v>0.16670279999999998</v>
      </c>
      <c r="L276">
        <f t="shared" si="101"/>
        <v>3.9208007999999999</v>
      </c>
      <c r="M276">
        <f t="shared" si="101"/>
        <v>0</v>
      </c>
      <c r="N276">
        <f t="shared" si="101"/>
        <v>0.41049359999999996</v>
      </c>
      <c r="O276">
        <f t="shared" si="101"/>
        <v>-0.41049359999999996</v>
      </c>
      <c r="P276">
        <f t="shared" si="101"/>
        <v>1.2071280000000002</v>
      </c>
      <c r="Q276">
        <f t="shared" si="101"/>
        <v>3.2692320000000006</v>
      </c>
      <c r="R276">
        <f t="shared" si="101"/>
        <v>0</v>
      </c>
      <c r="S276">
        <f t="shared" si="101"/>
        <v>0.1188732</v>
      </c>
      <c r="T276">
        <f t="shared" si="101"/>
        <v>0</v>
      </c>
    </row>
    <row r="277" spans="1:20" x14ac:dyDescent="0.3">
      <c r="B277" t="str">
        <f t="shared" ref="B277:T277" si="102">B251</f>
        <v>Mozambique</v>
      </c>
      <c r="C277">
        <f t="shared" si="102"/>
        <v>5.7799356</v>
      </c>
      <c r="D277">
        <f t="shared" si="102"/>
        <v>0</v>
      </c>
      <c r="E277">
        <f t="shared" si="102"/>
        <v>3.0115127999999993</v>
      </c>
      <c r="F277">
        <f t="shared" si="102"/>
        <v>0</v>
      </c>
      <c r="G277">
        <f t="shared" si="102"/>
        <v>20.637946799999998</v>
      </c>
      <c r="H277">
        <f t="shared" si="102"/>
        <v>0.41312159999999992</v>
      </c>
      <c r="I277">
        <f t="shared" si="102"/>
        <v>0</v>
      </c>
      <c r="J277">
        <f t="shared" si="102"/>
        <v>0</v>
      </c>
      <c r="K277">
        <f t="shared" si="102"/>
        <v>0.402084</v>
      </c>
      <c r="L277">
        <f t="shared" si="102"/>
        <v>30.244600799999997</v>
      </c>
      <c r="M277">
        <f t="shared" si="102"/>
        <v>1.3750571999999999</v>
      </c>
      <c r="N277">
        <f t="shared" si="102"/>
        <v>23.155307999999998</v>
      </c>
      <c r="O277">
        <f t="shared" si="102"/>
        <v>-21.780250799999997</v>
      </c>
      <c r="P277">
        <f t="shared" si="102"/>
        <v>4.8880799999999995</v>
      </c>
      <c r="Q277">
        <f t="shared" si="102"/>
        <v>7.9278000000000004</v>
      </c>
      <c r="R277">
        <f t="shared" si="102"/>
        <v>0</v>
      </c>
      <c r="S277">
        <f t="shared" si="102"/>
        <v>0.28566359999999996</v>
      </c>
      <c r="T277">
        <f t="shared" si="102"/>
        <v>0</v>
      </c>
    </row>
    <row r="278" spans="1:20" x14ac:dyDescent="0.3">
      <c r="B278" t="str">
        <f t="shared" ref="B278:T278" si="103">B252</f>
        <v>Namibia</v>
      </c>
      <c r="C278">
        <f t="shared" si="103"/>
        <v>2.9578139999999999</v>
      </c>
      <c r="D278">
        <f t="shared" si="103"/>
        <v>0</v>
      </c>
      <c r="E278">
        <f t="shared" si="103"/>
        <v>0.1456788</v>
      </c>
      <c r="F278">
        <f t="shared" si="103"/>
        <v>0</v>
      </c>
      <c r="G278">
        <f t="shared" si="103"/>
        <v>2.4036564</v>
      </c>
      <c r="H278">
        <f t="shared" si="103"/>
        <v>0</v>
      </c>
      <c r="I278">
        <f t="shared" si="103"/>
        <v>0</v>
      </c>
      <c r="J278">
        <f t="shared" si="103"/>
        <v>0</v>
      </c>
      <c r="K278">
        <f t="shared" si="103"/>
        <v>0.3071256</v>
      </c>
      <c r="L278">
        <f t="shared" si="103"/>
        <v>5.8142747999999997</v>
      </c>
      <c r="M278">
        <f t="shared" si="103"/>
        <v>15.405686399999999</v>
      </c>
      <c r="N278">
        <f t="shared" si="103"/>
        <v>14.754380400000001</v>
      </c>
      <c r="O278">
        <f t="shared" si="103"/>
        <v>0.65130599999999872</v>
      </c>
      <c r="P278">
        <f t="shared" si="103"/>
        <v>3.4829760000000003</v>
      </c>
      <c r="Q278">
        <f t="shared" si="103"/>
        <v>6.0925799999999999</v>
      </c>
      <c r="R278">
        <f t="shared" si="103"/>
        <v>0</v>
      </c>
      <c r="S278">
        <f t="shared" si="103"/>
        <v>0.20331960000000002</v>
      </c>
      <c r="T278">
        <f t="shared" si="103"/>
        <v>0</v>
      </c>
    </row>
    <row r="279" spans="1:20" x14ac:dyDescent="0.3">
      <c r="B279" t="str">
        <f t="shared" ref="B279:T279" si="104">B254</f>
        <v>Swaziland</v>
      </c>
      <c r="C279">
        <f t="shared" si="104"/>
        <v>0.13928399999999999</v>
      </c>
      <c r="D279">
        <f t="shared" si="104"/>
        <v>0</v>
      </c>
      <c r="E279">
        <f t="shared" si="104"/>
        <v>1.752E-4</v>
      </c>
      <c r="F279">
        <f t="shared" si="104"/>
        <v>0</v>
      </c>
      <c r="G279">
        <f t="shared" si="104"/>
        <v>0.1341156</v>
      </c>
      <c r="H279">
        <f t="shared" si="104"/>
        <v>0.876</v>
      </c>
      <c r="I279">
        <f t="shared" si="104"/>
        <v>0</v>
      </c>
      <c r="J279">
        <f t="shared" si="104"/>
        <v>0</v>
      </c>
      <c r="K279">
        <f t="shared" si="104"/>
        <v>8.2256399999999993E-2</v>
      </c>
      <c r="L279">
        <f t="shared" si="104"/>
        <v>1.2318311999999998</v>
      </c>
      <c r="M279">
        <f t="shared" si="104"/>
        <v>7.9086155999999992</v>
      </c>
      <c r="N279">
        <f t="shared" si="104"/>
        <v>7.3520927999999994</v>
      </c>
      <c r="O279">
        <f t="shared" si="104"/>
        <v>0.55652279999999976</v>
      </c>
      <c r="P279">
        <f t="shared" si="104"/>
        <v>0.73408799999999996</v>
      </c>
      <c r="Q279">
        <f t="shared" si="104"/>
        <v>1.7467439999999996</v>
      </c>
      <c r="R279">
        <f t="shared" si="104"/>
        <v>6.3071999999999998E-3</v>
      </c>
      <c r="S279">
        <f t="shared" si="104"/>
        <v>7.1656799999999993E-2</v>
      </c>
      <c r="T279">
        <f t="shared" si="104"/>
        <v>5.475E-2</v>
      </c>
    </row>
    <row r="280" spans="1:20" x14ac:dyDescent="0.3">
      <c r="B280" t="str">
        <f t="shared" ref="B280:T280" si="105">B255</f>
        <v>Tanzania</v>
      </c>
      <c r="C280">
        <f t="shared" si="105"/>
        <v>0.1154568</v>
      </c>
      <c r="D280">
        <f t="shared" si="105"/>
        <v>0</v>
      </c>
      <c r="E280">
        <f t="shared" si="105"/>
        <v>1.2326196</v>
      </c>
      <c r="F280">
        <f t="shared" si="105"/>
        <v>0</v>
      </c>
      <c r="G280">
        <f t="shared" si="105"/>
        <v>5.4883151999999997</v>
      </c>
      <c r="H280">
        <f t="shared" si="105"/>
        <v>4.38</v>
      </c>
      <c r="I280">
        <f t="shared" si="105"/>
        <v>5.6908463999999999</v>
      </c>
      <c r="J280">
        <f t="shared" si="105"/>
        <v>0</v>
      </c>
      <c r="K280">
        <f t="shared" si="105"/>
        <v>0.9466931999999999</v>
      </c>
      <c r="L280">
        <f t="shared" si="105"/>
        <v>17.853931199999998</v>
      </c>
      <c r="M280">
        <f t="shared" si="105"/>
        <v>2.0756819999999996</v>
      </c>
      <c r="N280">
        <f t="shared" si="105"/>
        <v>0</v>
      </c>
      <c r="O280">
        <f t="shared" si="105"/>
        <v>2.0756819999999996</v>
      </c>
      <c r="P280">
        <f t="shared" si="105"/>
        <v>7.6404720000000008</v>
      </c>
      <c r="Q280">
        <f t="shared" si="105"/>
        <v>20.694624000000001</v>
      </c>
      <c r="R280">
        <f t="shared" si="105"/>
        <v>2.5491600000000003E-2</v>
      </c>
      <c r="S280">
        <f t="shared" si="105"/>
        <v>0.73505160000000003</v>
      </c>
      <c r="T280">
        <f t="shared" si="105"/>
        <v>1.9936883999999999</v>
      </c>
    </row>
    <row r="281" spans="1:20" x14ac:dyDescent="0.3">
      <c r="B281" t="str">
        <f t="shared" ref="B281:T281" si="106">B256</f>
        <v>Zambia</v>
      </c>
      <c r="C281">
        <f t="shared" si="106"/>
        <v>0</v>
      </c>
      <c r="D281">
        <f t="shared" si="106"/>
        <v>0</v>
      </c>
      <c r="E281">
        <f t="shared" si="106"/>
        <v>6.1320000000000005E-4</v>
      </c>
      <c r="F281">
        <f t="shared" si="106"/>
        <v>0</v>
      </c>
      <c r="G281">
        <f t="shared" si="106"/>
        <v>22.765225200000003</v>
      </c>
      <c r="H281">
        <f t="shared" si="106"/>
        <v>0</v>
      </c>
      <c r="I281">
        <f t="shared" si="106"/>
        <v>0</v>
      </c>
      <c r="J281">
        <f t="shared" si="106"/>
        <v>0</v>
      </c>
      <c r="K281">
        <f t="shared" si="106"/>
        <v>1.5507827999999999</v>
      </c>
      <c r="L281">
        <f t="shared" si="106"/>
        <v>24.316621200000004</v>
      </c>
      <c r="M281">
        <f t="shared" si="106"/>
        <v>13.945043999999999</v>
      </c>
      <c r="N281">
        <f t="shared" si="106"/>
        <v>3.8787528</v>
      </c>
      <c r="O281">
        <f t="shared" si="106"/>
        <v>10.0662912</v>
      </c>
      <c r="P281">
        <f t="shared" si="106"/>
        <v>21.722171999999997</v>
      </c>
      <c r="Q281">
        <f t="shared" si="106"/>
        <v>32.497848000000005</v>
      </c>
      <c r="R281">
        <f t="shared" si="106"/>
        <v>8.4971999999999999E-3</v>
      </c>
      <c r="S281">
        <f t="shared" si="106"/>
        <v>1.1423915999999998</v>
      </c>
      <c r="T281">
        <f t="shared" si="106"/>
        <v>0</v>
      </c>
    </row>
    <row r="282" spans="1:20" x14ac:dyDescent="0.3">
      <c r="B282" t="str">
        <f t="shared" ref="B282:T282" si="107">B257</f>
        <v>Zimbabwe</v>
      </c>
      <c r="C282">
        <f t="shared" si="107"/>
        <v>10.480989600000001</v>
      </c>
      <c r="D282">
        <f t="shared" si="107"/>
        <v>0</v>
      </c>
      <c r="E282">
        <f t="shared" si="107"/>
        <v>2.8032E-3</v>
      </c>
      <c r="F282">
        <f t="shared" si="107"/>
        <v>0</v>
      </c>
      <c r="G282">
        <f t="shared" si="107"/>
        <v>5.6354831999999995</v>
      </c>
      <c r="H282">
        <f t="shared" si="107"/>
        <v>0.66567239999999994</v>
      </c>
      <c r="I282">
        <f t="shared" si="107"/>
        <v>0</v>
      </c>
      <c r="J282">
        <f t="shared" si="107"/>
        <v>0</v>
      </c>
      <c r="K282">
        <f t="shared" si="107"/>
        <v>0.98628840000000007</v>
      </c>
      <c r="L282">
        <f t="shared" si="107"/>
        <v>17.771236800000004</v>
      </c>
      <c r="M282">
        <f t="shared" si="107"/>
        <v>10.929501599999998</v>
      </c>
      <c r="N282">
        <f t="shared" si="107"/>
        <v>7.864377600000001</v>
      </c>
      <c r="O282">
        <f t="shared" si="107"/>
        <v>3.0651239999999969</v>
      </c>
      <c r="P282">
        <f t="shared" si="107"/>
        <v>11.61576</v>
      </c>
      <c r="Q282">
        <f t="shared" si="107"/>
        <v>20.319696</v>
      </c>
      <c r="R282">
        <f t="shared" si="107"/>
        <v>3.1623600000000002E-2</v>
      </c>
      <c r="S282">
        <f t="shared" si="107"/>
        <v>0.7742964</v>
      </c>
      <c r="T282">
        <f t="shared" si="107"/>
        <v>0.49564079999999994</v>
      </c>
    </row>
    <row r="285" spans="1:20" x14ac:dyDescent="0.3">
      <c r="A285" t="s">
        <v>47</v>
      </c>
      <c r="E285" s="13"/>
    </row>
    <row r="291" spans="2:20" x14ac:dyDescent="0.3">
      <c r="C291" t="str">
        <f>C260</f>
        <v>Coal</v>
      </c>
      <c r="D291" t="str">
        <f t="shared" ref="D291:T291" si="108">D260</f>
        <v>Oil</v>
      </c>
      <c r="E291" t="str">
        <f t="shared" si="108"/>
        <v>Gas</v>
      </c>
      <c r="F291" t="str">
        <f t="shared" si="108"/>
        <v>Nuclear</v>
      </c>
      <c r="G291" t="str">
        <f t="shared" si="108"/>
        <v>Hydro</v>
      </c>
      <c r="H291" t="str">
        <f t="shared" si="108"/>
        <v>Biomass</v>
      </c>
      <c r="I291" t="str">
        <f t="shared" si="108"/>
        <v>Solar PV</v>
      </c>
      <c r="J291" t="str">
        <f t="shared" si="108"/>
        <v>Solar Thermal</v>
      </c>
      <c r="K291" t="str">
        <f t="shared" si="108"/>
        <v>Wind</v>
      </c>
      <c r="L291" t="str">
        <f t="shared" si="108"/>
        <v>Total Cent.</v>
      </c>
      <c r="M291" t="str">
        <f t="shared" si="108"/>
        <v>Imports</v>
      </c>
      <c r="N291" t="str">
        <f t="shared" si="108"/>
        <v>Exports</v>
      </c>
      <c r="O291" t="str">
        <f t="shared" si="108"/>
        <v>Net Imports</v>
      </c>
      <c r="P291" t="str">
        <f t="shared" si="108"/>
        <v>Industry</v>
      </c>
      <c r="Q291" t="str">
        <f t="shared" si="108"/>
        <v>dom. System dmd</v>
      </c>
      <c r="R291" t="str">
        <f t="shared" si="108"/>
        <v>Dist. Oil</v>
      </c>
      <c r="S291" t="str">
        <f t="shared" si="108"/>
        <v>Mini Hydro</v>
      </c>
      <c r="T291" t="str">
        <f t="shared" si="108"/>
        <v>Dist.Solar PV</v>
      </c>
    </row>
    <row r="292" spans="2:20" x14ac:dyDescent="0.3">
      <c r="B292" t="str">
        <f>A261</f>
        <v>Reference</v>
      </c>
      <c r="C292">
        <f t="shared" ref="C292:T292" si="109">C239</f>
        <v>282.66277439999999</v>
      </c>
      <c r="D292">
        <f t="shared" si="109"/>
        <v>0</v>
      </c>
      <c r="E292">
        <f t="shared" si="109"/>
        <v>0.59690639999999995</v>
      </c>
      <c r="F292">
        <f t="shared" si="109"/>
        <v>83.688484799999998</v>
      </c>
      <c r="G292">
        <f t="shared" si="109"/>
        <v>1.1135712</v>
      </c>
      <c r="H292">
        <f t="shared" si="109"/>
        <v>1.2263999999999999</v>
      </c>
      <c r="I292">
        <f t="shared" si="109"/>
        <v>3.1740983999999997</v>
      </c>
      <c r="J292">
        <f t="shared" si="109"/>
        <v>1.1205791999999999</v>
      </c>
      <c r="K292">
        <f t="shared" si="109"/>
        <v>21.357055199999998</v>
      </c>
      <c r="L292">
        <f t="shared" si="109"/>
        <v>394.93986959999995</v>
      </c>
      <c r="M292">
        <f t="shared" si="109"/>
        <v>62.927459999999989</v>
      </c>
      <c r="N292">
        <f t="shared" si="109"/>
        <v>0.64149480000000003</v>
      </c>
      <c r="O292">
        <f t="shared" si="109"/>
        <v>62.285965199999993</v>
      </c>
      <c r="P292">
        <f t="shared" si="109"/>
        <v>237.07450800000001</v>
      </c>
      <c r="Q292">
        <f t="shared" si="109"/>
        <v>414.71679599999999</v>
      </c>
      <c r="R292">
        <f t="shared" si="109"/>
        <v>0.19438440000000001</v>
      </c>
      <c r="S292">
        <f t="shared" si="109"/>
        <v>0.876</v>
      </c>
      <c r="T292">
        <f t="shared" si="109"/>
        <v>0</v>
      </c>
    </row>
    <row r="293" spans="2:20" x14ac:dyDescent="0.3">
      <c r="B293" t="str">
        <f>A272</f>
        <v>Renewable</v>
      </c>
      <c r="C293">
        <f t="shared" ref="C293:T293" si="110">C253</f>
        <v>282.67013279999998</v>
      </c>
      <c r="D293">
        <f t="shared" si="110"/>
        <v>0</v>
      </c>
      <c r="E293">
        <f t="shared" si="110"/>
        <v>0.57509400000000011</v>
      </c>
      <c r="F293">
        <f t="shared" si="110"/>
        <v>16.521360000000001</v>
      </c>
      <c r="G293">
        <f t="shared" si="110"/>
        <v>1.2042372000000001</v>
      </c>
      <c r="H293">
        <f t="shared" si="110"/>
        <v>0.78839999999999999</v>
      </c>
      <c r="I293">
        <f t="shared" si="110"/>
        <v>30.375650399999998</v>
      </c>
      <c r="J293">
        <f t="shared" si="110"/>
        <v>1.1205791999999999</v>
      </c>
      <c r="K293">
        <f t="shared" si="110"/>
        <v>45.593084400000002</v>
      </c>
      <c r="L293">
        <f t="shared" si="110"/>
        <v>378.84853799999991</v>
      </c>
      <c r="M293">
        <f t="shared" si="110"/>
        <v>29.615194800000001</v>
      </c>
      <c r="N293">
        <f t="shared" si="110"/>
        <v>1.4282304000000001</v>
      </c>
      <c r="O293">
        <f t="shared" si="110"/>
        <v>28.186964400000001</v>
      </c>
      <c r="P293">
        <f t="shared" si="110"/>
        <v>237.07450800000001</v>
      </c>
      <c r="Q293">
        <f t="shared" si="110"/>
        <v>414.71679599999999</v>
      </c>
      <c r="R293">
        <f t="shared" si="110"/>
        <v>0</v>
      </c>
      <c r="S293">
        <f t="shared" si="110"/>
        <v>0.876</v>
      </c>
      <c r="T293">
        <f t="shared" si="110"/>
        <v>43.0196592</v>
      </c>
    </row>
    <row r="294" spans="2:20" x14ac:dyDescent="0.3">
      <c r="O294">
        <f>O292-O293</f>
        <v>34.099000799999992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3:AB279"/>
  <sheetViews>
    <sheetView zoomScale="80" zoomScaleNormal="80" workbookViewId="0">
      <selection activeCell="N53" sqref="N53"/>
    </sheetView>
  </sheetViews>
  <sheetFormatPr defaultRowHeight="14.4" x14ac:dyDescent="0.3"/>
  <cols>
    <col min="3" max="3" width="11.88671875" customWidth="1"/>
    <col min="4" max="4" width="12.44140625" customWidth="1"/>
    <col min="5" max="5" width="11.109375" customWidth="1"/>
    <col min="6" max="6" width="11.5546875" customWidth="1"/>
  </cols>
  <sheetData>
    <row r="3" spans="1:23" ht="15" x14ac:dyDescent="0.25">
      <c r="D3" s="6"/>
      <c r="E3" s="6"/>
      <c r="F3" s="6"/>
    </row>
    <row r="4" spans="1:23" ht="15" x14ac:dyDescent="0.25">
      <c r="D4" s="6"/>
      <c r="E4" s="6"/>
      <c r="F4" s="6"/>
    </row>
    <row r="5" spans="1:23" ht="15" x14ac:dyDescent="0.25">
      <c r="D5" s="6"/>
      <c r="E5" s="6"/>
      <c r="F5" s="6"/>
    </row>
    <row r="6" spans="1:23" ht="15" x14ac:dyDescent="0.25">
      <c r="D6" s="6"/>
      <c r="E6" s="6"/>
      <c r="F6" s="6"/>
    </row>
    <row r="7" spans="1:23" ht="15" x14ac:dyDescent="0.25">
      <c r="D7" s="6"/>
      <c r="E7" s="6"/>
      <c r="F7" s="6"/>
    </row>
    <row r="8" spans="1:23" ht="18" thickBot="1" x14ac:dyDescent="0.35">
      <c r="C8" s="4" t="s">
        <v>6</v>
      </c>
      <c r="D8" s="4"/>
      <c r="E8" s="4"/>
      <c r="F8" s="6"/>
    </row>
    <row r="9" spans="1:23" ht="15.75" thickTop="1" x14ac:dyDescent="0.25">
      <c r="C9" t="str">
        <f>[1]Sum!C9</f>
        <v>Coal</v>
      </c>
      <c r="D9" t="str">
        <f>[1]Sum!D9</f>
        <v>Oil</v>
      </c>
      <c r="E9" t="str">
        <f>[1]Sum!E9</f>
        <v>Gas</v>
      </c>
      <c r="F9" t="str">
        <f>[1]Sum!F9</f>
        <v>Nuclear</v>
      </c>
      <c r="G9" t="str">
        <f>[1]Sum!G9</f>
        <v>Hydro</v>
      </c>
      <c r="H9" t="str">
        <f>[1]Sum!H9</f>
        <v>Biomass</v>
      </c>
      <c r="I9" t="str">
        <f>[1]Sum!I9</f>
        <v>Solar PV</v>
      </c>
      <c r="J9" t="str">
        <f>[1]Sum!J9</f>
        <v>Solar Thermal</v>
      </c>
      <c r="K9" t="str">
        <f>[1]Sum!K9</f>
        <v>Wind</v>
      </c>
      <c r="L9" t="str">
        <f>[1]Sum!L9</f>
        <v>Total Cent.</v>
      </c>
      <c r="M9" t="str">
        <f>[1]Sum!M9</f>
        <v>Imports</v>
      </c>
      <c r="N9" t="str">
        <f>[1]Sum!N9</f>
        <v>Exports</v>
      </c>
      <c r="O9" t="str">
        <f>[1]Sum!O9</f>
        <v>Net Imports</v>
      </c>
      <c r="P9" t="str">
        <f>[1]Sum!P9</f>
        <v>dom. System dmd</v>
      </c>
      <c r="Q9" t="str">
        <f>[1]Sum!Q9</f>
        <v>Dist. Oil</v>
      </c>
      <c r="R9" t="str">
        <f>[1]Sum!R9</f>
        <v>Dist. Biomass</v>
      </c>
      <c r="S9" t="str">
        <f>[1]Sum!S9</f>
        <v>Mini Hydro</v>
      </c>
      <c r="T9" t="str">
        <f>[1]Sum!T9</f>
        <v>Dist.Solar PV</v>
      </c>
      <c r="W9" t="s">
        <v>44</v>
      </c>
    </row>
    <row r="10" spans="1:23" ht="15" x14ac:dyDescent="0.25">
      <c r="A10" t="s">
        <v>48</v>
      </c>
      <c r="B10">
        <f>[1]Sum!B10</f>
        <v>2010</v>
      </c>
      <c r="C10" s="8">
        <f>[1]Sum!C10/1000</f>
        <v>263.46383280000003</v>
      </c>
      <c r="D10" s="8">
        <f>[1]Sum!D10/1000</f>
        <v>2.4251184000000001</v>
      </c>
      <c r="E10" s="8">
        <f>[1]Sum!E10/1000</f>
        <v>4.3223592000000002</v>
      </c>
      <c r="F10" s="8">
        <f>[1]Sum!F10/1000</f>
        <v>12.783818399999998</v>
      </c>
      <c r="G10" s="8">
        <f>[1]Sum!G10/1000</f>
        <v>36.887834399999996</v>
      </c>
      <c r="H10" s="8">
        <f>[1]Sum!H10/1000</f>
        <v>1.5873995999999997</v>
      </c>
      <c r="I10" s="8">
        <f>[1]Sum!I10/1000</f>
        <v>0</v>
      </c>
      <c r="J10" s="8">
        <f>[1]Sum!J10/1000</f>
        <v>0</v>
      </c>
      <c r="K10" s="8">
        <f>[1]Sum!K10/1000</f>
        <v>0</v>
      </c>
      <c r="L10" s="8">
        <f>[1]Sum!L10/1000</f>
        <v>321.47036279999998</v>
      </c>
      <c r="M10" s="8">
        <f>[1]Sum!M10/1000</f>
        <v>37.801502399999997</v>
      </c>
      <c r="N10" s="8">
        <f>[1]Sum!N10/1000</f>
        <v>38.395868399999991</v>
      </c>
      <c r="O10" s="8">
        <f>[1]Sum!O10/1000</f>
        <v>-0.59436599999999451</v>
      </c>
      <c r="P10" s="8">
        <f>[1]Sum!P10/1000</f>
        <v>281.622612</v>
      </c>
      <c r="Q10" s="8">
        <f>[1]Sum!Q10/1000</f>
        <v>0.54495959999999999</v>
      </c>
      <c r="R10" s="8">
        <f>[1]Sum!R10/1000</f>
        <v>0</v>
      </c>
      <c r="S10" s="8">
        <f>[1]Sum!S10/1000</f>
        <v>0</v>
      </c>
      <c r="T10" s="8">
        <f>[1]Sum!T10/1000</f>
        <v>0</v>
      </c>
      <c r="W10" s="13">
        <f>(SUM(G10:K10)+SUM(R10:T10))/(L10+SUM(Q10:T10))</f>
        <v>0.11948261875628062</v>
      </c>
    </row>
    <row r="11" spans="1:23" ht="15" x14ac:dyDescent="0.25">
      <c r="B11">
        <f>[1]Sum!B11</f>
        <v>2011</v>
      </c>
      <c r="C11" s="8">
        <f>[1]Sum!C11/1000</f>
        <v>270.22374960000002</v>
      </c>
      <c r="D11" s="8">
        <f>[1]Sum!D11/1000</f>
        <v>2.4512231999999994</v>
      </c>
      <c r="E11" s="8">
        <f>[1]Sum!E11/1000</f>
        <v>4.6586556000000003</v>
      </c>
      <c r="F11" s="8">
        <f>[1]Sum!F11/1000</f>
        <v>12.783818399999998</v>
      </c>
      <c r="G11" s="8">
        <f>[1]Sum!G11/1000</f>
        <v>39.33310079999999</v>
      </c>
      <c r="H11" s="8">
        <f>[1]Sum!H11/1000</f>
        <v>2.1524195999999995</v>
      </c>
      <c r="I11" s="8">
        <f>[1]Sum!I11/1000</f>
        <v>0</v>
      </c>
      <c r="J11" s="8">
        <f>[1]Sum!J11/1000</f>
        <v>0</v>
      </c>
      <c r="K11" s="8">
        <f>[1]Sum!K11/1000</f>
        <v>0</v>
      </c>
      <c r="L11" s="8">
        <f>[1]Sum!L11/1000</f>
        <v>331.60296720000008</v>
      </c>
      <c r="M11" s="8">
        <f>[1]Sum!M11/1000</f>
        <v>35.413876799999997</v>
      </c>
      <c r="N11" s="8">
        <f>[1]Sum!N11/1000</f>
        <v>35.991423599999997</v>
      </c>
      <c r="O11" s="8">
        <f>[1]Sum!O11/1000</f>
        <v>-0.57754679999999647</v>
      </c>
      <c r="P11" s="8">
        <f>[1]Sum!P11/1000</f>
        <v>291.85078800000002</v>
      </c>
      <c r="Q11" s="8">
        <f>[1]Sum!Q11/1000</f>
        <v>1.0569816000000003</v>
      </c>
      <c r="R11" s="8">
        <f>[1]Sum!R11/1000</f>
        <v>0</v>
      </c>
      <c r="S11" s="8">
        <f>[1]Sum!S11/1000</f>
        <v>0</v>
      </c>
      <c r="T11" s="8">
        <f>[1]Sum!T11/1000</f>
        <v>0</v>
      </c>
      <c r="W11" s="13">
        <f t="shared" ref="W11:W30" si="0">(SUM(G11:K11)+SUM(R11:T11))/(L11+SUM(Q11:T11))</f>
        <v>0.12470849150807055</v>
      </c>
    </row>
    <row r="12" spans="1:23" ht="15" x14ac:dyDescent="0.25">
      <c r="B12">
        <f>[1]Sum!B12</f>
        <v>2012</v>
      </c>
      <c r="C12" s="8">
        <f>[1]Sum!C12/1000</f>
        <v>278.8768776</v>
      </c>
      <c r="D12" s="8">
        <f>[1]Sum!D12/1000</f>
        <v>2.4054960000000003</v>
      </c>
      <c r="E12" s="8">
        <f>[1]Sum!E12/1000</f>
        <v>5.2363776</v>
      </c>
      <c r="F12" s="8">
        <f>[1]Sum!F12/1000</f>
        <v>12.783818399999998</v>
      </c>
      <c r="G12" s="8">
        <f>[1]Sum!G12/1000</f>
        <v>40.774558800000001</v>
      </c>
      <c r="H12" s="8">
        <f>[1]Sum!H12/1000</f>
        <v>2.5212155999999997</v>
      </c>
      <c r="I12" s="8">
        <f>[1]Sum!I12/1000</f>
        <v>0</v>
      </c>
      <c r="J12" s="8">
        <f>[1]Sum!J12/1000</f>
        <v>0</v>
      </c>
      <c r="K12" s="8">
        <f>[1]Sum!K12/1000</f>
        <v>0</v>
      </c>
      <c r="L12" s="8">
        <f>[1]Sum!L12/1000</f>
        <v>342.598344</v>
      </c>
      <c r="M12" s="8">
        <f>[1]Sum!M12/1000</f>
        <v>33.559122000000002</v>
      </c>
      <c r="N12" s="8">
        <f>[1]Sum!N12/1000</f>
        <v>34.104344399999995</v>
      </c>
      <c r="O12" s="8">
        <f>[1]Sum!O12/1000</f>
        <v>-0.54522239999999145</v>
      </c>
      <c r="P12" s="8">
        <f>[1]Sum!P12/1000</f>
        <v>302.78326800000002</v>
      </c>
      <c r="Q12" s="8">
        <f>[1]Sum!Q12/1000</f>
        <v>1.2288527999999999</v>
      </c>
      <c r="R12" s="8">
        <f>[1]Sum!R12/1000</f>
        <v>0</v>
      </c>
      <c r="S12" s="8">
        <f>[1]Sum!S12/1000</f>
        <v>0.15093480000000001</v>
      </c>
      <c r="T12" s="8">
        <f>[1]Sum!T12/1000</f>
        <v>0</v>
      </c>
      <c r="W12" s="13">
        <f t="shared" si="0"/>
        <v>0.12630660268404109</v>
      </c>
    </row>
    <row r="13" spans="1:23" ht="15" x14ac:dyDescent="0.25">
      <c r="B13">
        <f>[1]Sum!B13</f>
        <v>2013</v>
      </c>
      <c r="C13" s="8">
        <f>[1]Sum!C13/1000</f>
        <v>287.86595159999996</v>
      </c>
      <c r="D13" s="8">
        <f>[1]Sum!D13/1000</f>
        <v>2.4478067999999995</v>
      </c>
      <c r="E13" s="8">
        <f>[1]Sum!E13/1000</f>
        <v>5.9918399999999998</v>
      </c>
      <c r="F13" s="8">
        <f>[1]Sum!F13/1000</f>
        <v>12.783818399999998</v>
      </c>
      <c r="G13" s="8">
        <f>[1]Sum!G13/1000</f>
        <v>41.908715999999984</v>
      </c>
      <c r="H13" s="8">
        <f>[1]Sum!H13/1000</f>
        <v>2.5630883999999998</v>
      </c>
      <c r="I13" s="8">
        <f>[1]Sum!I13/1000</f>
        <v>0.9996912</v>
      </c>
      <c r="J13" s="8">
        <f>[1]Sum!J13/1000</f>
        <v>0</v>
      </c>
      <c r="K13" s="8">
        <f>[1]Sum!K13/1000</f>
        <v>1.6661519999999999</v>
      </c>
      <c r="L13" s="8">
        <f>[1]Sum!L13/1000</f>
        <v>356.22706440000002</v>
      </c>
      <c r="M13" s="8">
        <f>[1]Sum!M13/1000</f>
        <v>35.2494516</v>
      </c>
      <c r="N13" s="8">
        <f>[1]Sum!N13/1000</f>
        <v>35.8317288</v>
      </c>
      <c r="O13" s="8">
        <f>[1]Sum!O13/1000</f>
        <v>-0.58227719999999683</v>
      </c>
      <c r="P13" s="8">
        <f>[1]Sum!P13/1000</f>
        <v>315.68937599999998</v>
      </c>
      <c r="Q13" s="8">
        <f>[1]Sum!Q13/1000</f>
        <v>1.2543443999999999</v>
      </c>
      <c r="R13" s="8">
        <f>[1]Sum!R13/1000</f>
        <v>0</v>
      </c>
      <c r="S13" s="8">
        <f>[1]Sum!S13/1000</f>
        <v>0.15557760000000001</v>
      </c>
      <c r="T13" s="8">
        <f>[1]Sum!T13/1000</f>
        <v>0</v>
      </c>
      <c r="W13" s="13">
        <f t="shared" si="0"/>
        <v>0.13223807100058926</v>
      </c>
    </row>
    <row r="14" spans="1:23" ht="15" x14ac:dyDescent="0.25">
      <c r="B14">
        <f>[1]Sum!B14</f>
        <v>2014</v>
      </c>
      <c r="C14" s="8">
        <f>[1]Sum!C14/1000</f>
        <v>294.55044479999992</v>
      </c>
      <c r="D14" s="8">
        <f>[1]Sum!D14/1000</f>
        <v>0</v>
      </c>
      <c r="E14" s="8">
        <f>[1]Sum!E14/1000</f>
        <v>8.1900744000000003</v>
      </c>
      <c r="F14" s="8">
        <f>[1]Sum!F14/1000</f>
        <v>12.783818399999998</v>
      </c>
      <c r="G14" s="8">
        <f>[1]Sum!G14/1000</f>
        <v>43.793342399999986</v>
      </c>
      <c r="H14" s="8">
        <f>[1]Sum!H14/1000</f>
        <v>2.5630883999999998</v>
      </c>
      <c r="I14" s="8">
        <f>[1]Sum!I14/1000</f>
        <v>1.7247563999999997</v>
      </c>
      <c r="J14" s="8">
        <f>[1]Sum!J14/1000</f>
        <v>0.28014479999999997</v>
      </c>
      <c r="K14" s="8">
        <f>[1]Sum!K14/1000</f>
        <v>3.1740984000000001</v>
      </c>
      <c r="L14" s="8">
        <f>[1]Sum!L14/1000</f>
        <v>367.05976799999991</v>
      </c>
      <c r="M14" s="8">
        <f>[1]Sum!M14/1000</f>
        <v>34.178541599999996</v>
      </c>
      <c r="N14" s="8">
        <f>[1]Sum!N14/1000</f>
        <v>34.749781200000001</v>
      </c>
      <c r="O14" s="8">
        <f>[1]Sum!O14/1000</f>
        <v>-0.57123960000000085</v>
      </c>
      <c r="P14" s="8">
        <f>[1]Sum!P14/1000</f>
        <v>326.20838399999997</v>
      </c>
      <c r="Q14" s="8">
        <f>[1]Sum!Q14/1000</f>
        <v>0.57491879999999995</v>
      </c>
      <c r="R14" s="8">
        <f>[1]Sum!R14/1000</f>
        <v>0</v>
      </c>
      <c r="S14" s="8">
        <f>[1]Sum!S14/1000</f>
        <v>0.72629160000000015</v>
      </c>
      <c r="T14" s="8">
        <f>[1]Sum!T14/1000</f>
        <v>0</v>
      </c>
      <c r="W14" s="13">
        <f t="shared" si="0"/>
        <v>0.1418763795964551</v>
      </c>
    </row>
    <row r="15" spans="1:23" ht="15" x14ac:dyDescent="0.25">
      <c r="B15">
        <f>[1]Sum!B15</f>
        <v>2015</v>
      </c>
      <c r="C15" s="8">
        <f>[1]Sum!C15/1000</f>
        <v>302.75558639999997</v>
      </c>
      <c r="D15" s="8">
        <f>[1]Sum!D15/1000</f>
        <v>0</v>
      </c>
      <c r="E15" s="8">
        <f>[1]Sum!E15/1000</f>
        <v>9.3171359999999961</v>
      </c>
      <c r="F15" s="8">
        <f>[1]Sum!F15/1000</f>
        <v>12.783818399999998</v>
      </c>
      <c r="G15" s="8">
        <f>[1]Sum!G15/1000</f>
        <v>44.676262799999996</v>
      </c>
      <c r="H15" s="8">
        <f>[1]Sum!H15/1000</f>
        <v>3.1324883999999997</v>
      </c>
      <c r="I15" s="8">
        <f>[1]Sum!I15/1000</f>
        <v>2.6382492000000002</v>
      </c>
      <c r="J15" s="8">
        <f>[1]Sum!J15/1000</f>
        <v>0.84043440000000003</v>
      </c>
      <c r="K15" s="8">
        <f>[1]Sum!K15/1000</f>
        <v>4.8909707999999998</v>
      </c>
      <c r="L15" s="8">
        <f>[1]Sum!L15/1000</f>
        <v>381.03494640000002</v>
      </c>
      <c r="M15" s="8">
        <f>[1]Sum!M15/1000</f>
        <v>40.8031164</v>
      </c>
      <c r="N15" s="8">
        <f>[1]Sum!N15/1000</f>
        <v>41.406592800000006</v>
      </c>
      <c r="O15" s="8">
        <f>[1]Sum!O15/1000</f>
        <v>-0.6034764000000068</v>
      </c>
      <c r="P15" s="8">
        <f>[1]Sum!P15/1000</f>
        <v>339.84244800000005</v>
      </c>
      <c r="Q15" s="8">
        <f>[1]Sum!Q15/1000</f>
        <v>0.59217600000000004</v>
      </c>
      <c r="R15" s="8">
        <f>[1]Sum!R15/1000</f>
        <v>0</v>
      </c>
      <c r="S15" s="8">
        <f>[1]Sum!S15/1000</f>
        <v>0.97901760000000004</v>
      </c>
      <c r="T15" s="8">
        <f>[1]Sum!T15/1000</f>
        <v>0</v>
      </c>
      <c r="W15" s="13">
        <f t="shared" si="0"/>
        <v>0.14938971758268171</v>
      </c>
    </row>
    <row r="16" spans="1:23" ht="15" x14ac:dyDescent="0.25">
      <c r="B16">
        <f>[1]Sum!B16</f>
        <v>2016</v>
      </c>
      <c r="C16" s="8">
        <f>[1]Sum!C16/1000</f>
        <v>322.46181960000001</v>
      </c>
      <c r="D16" s="8">
        <f>[1]Sum!D16/1000</f>
        <v>0</v>
      </c>
      <c r="E16" s="8">
        <f>[1]Sum!E16/1000</f>
        <v>2.1126492000000003</v>
      </c>
      <c r="F16" s="8">
        <f>[1]Sum!F16/1000</f>
        <v>12.783818399999998</v>
      </c>
      <c r="G16" s="8">
        <f>[1]Sum!G16/1000</f>
        <v>49.024288800000001</v>
      </c>
      <c r="H16" s="8">
        <f>[1]Sum!H16/1000</f>
        <v>3.1324883999999997</v>
      </c>
      <c r="I16" s="8">
        <f>[1]Sum!I16/1000</f>
        <v>3.5166143999999999</v>
      </c>
      <c r="J16" s="8">
        <f>[1]Sum!J16/1000</f>
        <v>1.1205791999999999</v>
      </c>
      <c r="K16" s="8">
        <f>[1]Sum!K16/1000</f>
        <v>4.8922848000000005</v>
      </c>
      <c r="L16" s="8">
        <f>[1]Sum!L16/1000</f>
        <v>399.04454279999993</v>
      </c>
      <c r="M16" s="8">
        <f>[1]Sum!M16/1000</f>
        <v>67.955787599999994</v>
      </c>
      <c r="N16" s="8">
        <f>[1]Sum!N16/1000</f>
        <v>69.152578800000001</v>
      </c>
      <c r="O16" s="8">
        <f>[1]Sum!O16/1000</f>
        <v>-1.1967912000000069</v>
      </c>
      <c r="P16" s="8">
        <f>[1]Sum!P16/1000</f>
        <v>353.15852399999994</v>
      </c>
      <c r="Q16" s="8">
        <f>[1]Sum!Q16/1000</f>
        <v>0.5454852</v>
      </c>
      <c r="R16" s="8">
        <f>[1]Sum!R16/1000</f>
        <v>0</v>
      </c>
      <c r="S16" s="8">
        <f>[1]Sum!S16/1000</f>
        <v>1.3605156</v>
      </c>
      <c r="T16" s="8">
        <f>[1]Sum!T16/1000</f>
        <v>0</v>
      </c>
      <c r="W16" s="13">
        <f t="shared" si="0"/>
        <v>0.15724326156020207</v>
      </c>
    </row>
    <row r="17" spans="1:23" ht="15" x14ac:dyDescent="0.25">
      <c r="B17">
        <f>[1]Sum!B17</f>
        <v>2017</v>
      </c>
      <c r="C17" s="8">
        <f>[1]Sum!C17/1000</f>
        <v>329.61287040000002</v>
      </c>
      <c r="D17" s="8">
        <f>[1]Sum!D17/1000</f>
        <v>0</v>
      </c>
      <c r="E17" s="8">
        <f>[1]Sum!E17/1000</f>
        <v>2.1089699999999998</v>
      </c>
      <c r="F17" s="8">
        <f>[1]Sum!F17/1000</f>
        <v>12.783818399999998</v>
      </c>
      <c r="G17" s="8">
        <f>[1]Sum!G17/1000</f>
        <v>54.699980400000008</v>
      </c>
      <c r="H17" s="8">
        <f>[1]Sum!H17/1000</f>
        <v>3.1644623999999997</v>
      </c>
      <c r="I17" s="8">
        <f>[1]Sum!I17/1000</f>
        <v>3.5166143999999999</v>
      </c>
      <c r="J17" s="8">
        <f>[1]Sum!J17/1000</f>
        <v>1.1205791999999999</v>
      </c>
      <c r="K17" s="8">
        <f>[1]Sum!K17/1000</f>
        <v>4.8936864000000009</v>
      </c>
      <c r="L17" s="8">
        <f>[1]Sum!L17/1000</f>
        <v>411.90098160000002</v>
      </c>
      <c r="M17" s="8">
        <f>[1]Sum!M17/1000</f>
        <v>77.304810000000003</v>
      </c>
      <c r="N17" s="8">
        <f>[1]Sum!N17/1000</f>
        <v>78.640447200000011</v>
      </c>
      <c r="O17" s="8">
        <f>[1]Sum!O17/1000</f>
        <v>-1.3356372000000118</v>
      </c>
      <c r="P17" s="8">
        <f>[1]Sum!P17/1000</f>
        <v>368.00321999999994</v>
      </c>
      <c r="Q17" s="8">
        <f>[1]Sum!Q17/1000</f>
        <v>0.54741239999999991</v>
      </c>
      <c r="R17" s="8">
        <f>[1]Sum!R17/1000</f>
        <v>0</v>
      </c>
      <c r="S17" s="8">
        <f>[1]Sum!S17/1000</f>
        <v>1.7574312000000001</v>
      </c>
      <c r="T17" s="8">
        <f>[1]Sum!T17/1000</f>
        <v>0</v>
      </c>
      <c r="W17" s="13">
        <f t="shared" si="0"/>
        <v>0.16695263512194566</v>
      </c>
    </row>
    <row r="18" spans="1:23" ht="15" x14ac:dyDescent="0.25">
      <c r="B18">
        <f>[1]Sum!B18</f>
        <v>2018</v>
      </c>
      <c r="C18" s="8">
        <f>[1]Sum!C18/1000</f>
        <v>332.88788400000004</v>
      </c>
      <c r="D18" s="8">
        <f>[1]Sum!D18/1000</f>
        <v>0</v>
      </c>
      <c r="E18" s="8">
        <f>[1]Sum!E18/1000</f>
        <v>2.1848315999999999</v>
      </c>
      <c r="F18" s="8">
        <f>[1]Sum!F18/1000</f>
        <v>12.783818399999998</v>
      </c>
      <c r="G18" s="8">
        <f>[1]Sum!G18/1000</f>
        <v>65.283024000000012</v>
      </c>
      <c r="H18" s="8">
        <f>[1]Sum!H18/1000</f>
        <v>3.1833839999999998</v>
      </c>
      <c r="I18" s="8">
        <f>[1]Sum!I18/1000</f>
        <v>3.5166143999999999</v>
      </c>
      <c r="J18" s="8">
        <f>[1]Sum!J18/1000</f>
        <v>1.1205791999999999</v>
      </c>
      <c r="K18" s="8">
        <f>[1]Sum!K18/1000</f>
        <v>4.8950004000000007</v>
      </c>
      <c r="L18" s="8">
        <f>[1]Sum!L18/1000</f>
        <v>425.85513600000002</v>
      </c>
      <c r="M18" s="8">
        <f>[1]Sum!M18/1000</f>
        <v>71.107285199999993</v>
      </c>
      <c r="N18" s="8">
        <f>[1]Sum!N18/1000</f>
        <v>72.22909079999998</v>
      </c>
      <c r="O18" s="8">
        <f>[1]Sum!O18/1000</f>
        <v>-1.1218055999999779</v>
      </c>
      <c r="P18" s="8">
        <f>[1]Sum!P18/1000</f>
        <v>383.83341599999983</v>
      </c>
      <c r="Q18" s="8">
        <f>[1]Sum!Q18/1000</f>
        <v>0.54925200000000007</v>
      </c>
      <c r="R18" s="8">
        <f>[1]Sum!R18/1000</f>
        <v>0</v>
      </c>
      <c r="S18" s="8">
        <f>[1]Sum!S18/1000</f>
        <v>2.8813391999999993</v>
      </c>
      <c r="T18" s="8">
        <f>[1]Sum!T18/1000</f>
        <v>0</v>
      </c>
      <c r="W18" s="13">
        <f t="shared" si="0"/>
        <v>0.18840584737707536</v>
      </c>
    </row>
    <row r="19" spans="1:23" ht="15" x14ac:dyDescent="0.25">
      <c r="B19">
        <f>[1]Sum!B19</f>
        <v>2019</v>
      </c>
      <c r="C19" s="8">
        <f>[1]Sum!C19/1000</f>
        <v>337.98208679999993</v>
      </c>
      <c r="D19" s="8">
        <f>[1]Sum!D19/1000</f>
        <v>0</v>
      </c>
      <c r="E19" s="8">
        <f>[1]Sum!E19/1000</f>
        <v>8.1338352</v>
      </c>
      <c r="F19" s="8">
        <f>[1]Sum!F19/1000</f>
        <v>12.783818399999998</v>
      </c>
      <c r="G19" s="8">
        <f>[1]Sum!G19/1000</f>
        <v>71.154939599999992</v>
      </c>
      <c r="H19" s="8">
        <f>[1]Sum!H19/1000</f>
        <v>3.4256855999999996</v>
      </c>
      <c r="I19" s="8">
        <f>[1]Sum!I19/1000</f>
        <v>3.5166143999999999</v>
      </c>
      <c r="J19" s="8">
        <f>[1]Sum!J19/1000</f>
        <v>1.1205791999999999</v>
      </c>
      <c r="K19" s="8">
        <f>[1]Sum!K19/1000</f>
        <v>4.8964020000000001</v>
      </c>
      <c r="L19" s="8">
        <f>[1]Sum!L19/1000</f>
        <v>443.01396119999993</v>
      </c>
      <c r="M19" s="8">
        <f>[1]Sum!M19/1000</f>
        <v>61.058075999999993</v>
      </c>
      <c r="N19" s="8">
        <f>[1]Sum!N19/1000</f>
        <v>62.083959600000007</v>
      </c>
      <c r="O19" s="8">
        <f>[1]Sum!O19/1000</f>
        <v>-1.0258836000000155</v>
      </c>
      <c r="P19" s="8">
        <f>[1]Sum!P19/1000</f>
        <v>400.74722400000007</v>
      </c>
      <c r="Q19" s="8">
        <f>[1]Sum!Q19/1000</f>
        <v>0.55109160000000001</v>
      </c>
      <c r="R19" s="8">
        <f>[1]Sum!R19/1000</f>
        <v>0</v>
      </c>
      <c r="S19" s="8">
        <f>[1]Sum!S19/1000</f>
        <v>3.3528024000000003</v>
      </c>
      <c r="T19" s="8">
        <f>[1]Sum!T19/1000</f>
        <v>0</v>
      </c>
      <c r="W19" s="13">
        <f t="shared" si="0"/>
        <v>0.19571163287011137</v>
      </c>
    </row>
    <row r="20" spans="1:23" ht="15" x14ac:dyDescent="0.25">
      <c r="B20">
        <f>[1]Sum!B20</f>
        <v>2020</v>
      </c>
      <c r="C20" s="8">
        <f>[1]Sum!C20/1000</f>
        <v>341.06595719999996</v>
      </c>
      <c r="D20" s="8">
        <f>[1]Sum!D20/1000</f>
        <v>0</v>
      </c>
      <c r="E20" s="8">
        <f>[1]Sum!E20/1000</f>
        <v>11.942595599999997</v>
      </c>
      <c r="F20" s="8">
        <f>[1]Sum!F20/1000</f>
        <v>12.783818399999998</v>
      </c>
      <c r="G20" s="8">
        <f>[1]Sum!G20/1000</f>
        <v>79.802636400000011</v>
      </c>
      <c r="H20" s="8">
        <f>[1]Sum!H20/1000</f>
        <v>3.4346207999999998</v>
      </c>
      <c r="I20" s="8">
        <f>[1]Sum!I20/1000</f>
        <v>3.5166143999999999</v>
      </c>
      <c r="J20" s="8">
        <f>[1]Sum!J20/1000</f>
        <v>1.1205791999999999</v>
      </c>
      <c r="K20" s="8">
        <f>[1]Sum!K20/1000</f>
        <v>4.8978912000000001</v>
      </c>
      <c r="L20" s="8">
        <f>[1]Sum!L20/1000</f>
        <v>458.56471319999991</v>
      </c>
      <c r="M20" s="8">
        <f>[1]Sum!M20/1000</f>
        <v>53.624778000000006</v>
      </c>
      <c r="N20" s="8">
        <f>[1]Sum!N20/1000</f>
        <v>54.50445719999999</v>
      </c>
      <c r="O20" s="8">
        <f>[1]Sum!O20/1000</f>
        <v>-0.87967919999998412</v>
      </c>
      <c r="P20" s="8">
        <f>[1]Sum!P20/1000</f>
        <v>416.34790800000002</v>
      </c>
      <c r="Q20" s="8">
        <f>[1]Sum!Q20/1000</f>
        <v>0.54163079999999997</v>
      </c>
      <c r="R20" s="8">
        <f>[1]Sum!R20/1000</f>
        <v>0</v>
      </c>
      <c r="S20" s="8">
        <f>[1]Sum!S20/1000</f>
        <v>3.7905395999999993</v>
      </c>
      <c r="T20" s="8">
        <f>[1]Sum!T20/1000</f>
        <v>2.7068399999999996E-2</v>
      </c>
      <c r="W20" s="13">
        <f t="shared" si="0"/>
        <v>0.20865187377472319</v>
      </c>
    </row>
    <row r="21" spans="1:23" ht="15" x14ac:dyDescent="0.25">
      <c r="B21">
        <f>[1]Sum!B21</f>
        <v>2021</v>
      </c>
      <c r="C21" s="8">
        <f>[1]Sum!C21/1000</f>
        <v>341.097756</v>
      </c>
      <c r="D21" s="8">
        <f>[1]Sum!D21/1000</f>
        <v>0</v>
      </c>
      <c r="E21" s="8">
        <f>[1]Sum!E21/1000</f>
        <v>11.942595599999997</v>
      </c>
      <c r="F21" s="8">
        <f>[1]Sum!F21/1000</f>
        <v>12.783818399999998</v>
      </c>
      <c r="G21" s="8">
        <f>[1]Sum!G21/1000</f>
        <v>88.521114000000026</v>
      </c>
      <c r="H21" s="8">
        <f>[1]Sum!H21/1000</f>
        <v>4.6932575999999999</v>
      </c>
      <c r="I21" s="8">
        <f>[1]Sum!I21/1000</f>
        <v>3.5166143999999999</v>
      </c>
      <c r="J21" s="8">
        <f>[1]Sum!J21/1000</f>
        <v>1.1205791999999999</v>
      </c>
      <c r="K21" s="8">
        <f>[1]Sum!K21/1000</f>
        <v>8.8417307999999988</v>
      </c>
      <c r="L21" s="8">
        <f>[1]Sum!L21/1000</f>
        <v>472.51746600000001</v>
      </c>
      <c r="M21" s="8">
        <f>[1]Sum!M21/1000</f>
        <v>57.673474800000008</v>
      </c>
      <c r="N21" s="8">
        <f>[1]Sum!N21/1000</f>
        <v>58.704351599999995</v>
      </c>
      <c r="O21" s="8">
        <f>[1]Sum!O21/1000</f>
        <v>-1.0308767999999837</v>
      </c>
      <c r="P21" s="8">
        <f>[1]Sum!P21/1000</f>
        <v>430.69328400000001</v>
      </c>
      <c r="Q21" s="8">
        <f>[1]Sum!Q21/1000</f>
        <v>0.41101920000000003</v>
      </c>
      <c r="R21" s="8">
        <f>[1]Sum!R21/1000</f>
        <v>0</v>
      </c>
      <c r="S21" s="8">
        <f>[1]Sum!S21/1000</f>
        <v>4.004721599999999</v>
      </c>
      <c r="T21" s="8">
        <f>[1]Sum!T21/1000</f>
        <v>1.380576</v>
      </c>
      <c r="W21" s="13">
        <f t="shared" si="0"/>
        <v>0.23432022582310585</v>
      </c>
    </row>
    <row r="22" spans="1:23" ht="15" x14ac:dyDescent="0.25">
      <c r="B22">
        <f>[1]Sum!B22</f>
        <v>2022</v>
      </c>
      <c r="C22" s="8">
        <f>[1]Sum!C22/1000</f>
        <v>341.30983559999999</v>
      </c>
      <c r="D22" s="8">
        <f>[1]Sum!D22/1000</f>
        <v>0</v>
      </c>
      <c r="E22" s="8">
        <f>[1]Sum!E22/1000</f>
        <v>11.942595599999997</v>
      </c>
      <c r="F22" s="8">
        <f>[1]Sum!F22/1000</f>
        <v>12.783818399999998</v>
      </c>
      <c r="G22" s="8">
        <f>[1]Sum!G22/1000</f>
        <v>96.689288400000009</v>
      </c>
      <c r="H22" s="8">
        <f>[1]Sum!H22/1000</f>
        <v>5.8087560000000007</v>
      </c>
      <c r="I22" s="8">
        <f>[1]Sum!I22/1000</f>
        <v>3.5166143999999999</v>
      </c>
      <c r="J22" s="8">
        <f>[1]Sum!J22/1000</f>
        <v>1.1205791999999999</v>
      </c>
      <c r="K22" s="8">
        <f>[1]Sum!K22/1000</f>
        <v>13.2002688</v>
      </c>
      <c r="L22" s="8">
        <f>[1]Sum!L22/1000</f>
        <v>486.37175640000004</v>
      </c>
      <c r="M22" s="8">
        <f>[1]Sum!M22/1000</f>
        <v>71.608532400000001</v>
      </c>
      <c r="N22" s="8">
        <f>[1]Sum!N22/1000</f>
        <v>72.928839599999989</v>
      </c>
      <c r="O22" s="8">
        <f>[1]Sum!O22/1000</f>
        <v>-1.3203071999999956</v>
      </c>
      <c r="P22" s="8">
        <f>[1]Sum!P22/1000</f>
        <v>444.47626800000006</v>
      </c>
      <c r="Q22" s="8">
        <f>[1]Sum!Q22/1000</f>
        <v>0.2758524</v>
      </c>
      <c r="R22" s="8">
        <f>[1]Sum!R22/1000</f>
        <v>0</v>
      </c>
      <c r="S22" s="8">
        <f>[1]Sum!S22/1000</f>
        <v>4.2675216000000002</v>
      </c>
      <c r="T22" s="8">
        <f>[1]Sum!T22/1000</f>
        <v>2.3765880000000004</v>
      </c>
      <c r="W22" s="13">
        <f t="shared" si="0"/>
        <v>0.25741282827909723</v>
      </c>
    </row>
    <row r="23" spans="1:23" ht="15" x14ac:dyDescent="0.25">
      <c r="B23">
        <f>[1]Sum!B23</f>
        <v>2023</v>
      </c>
      <c r="C23" s="8">
        <f>[1]Sum!C23/1000</f>
        <v>331.45483559999997</v>
      </c>
      <c r="D23" s="8">
        <f>[1]Sum!D23/1000</f>
        <v>0</v>
      </c>
      <c r="E23" s="8">
        <f>[1]Sum!E23/1000</f>
        <v>11.942595599999997</v>
      </c>
      <c r="F23" s="8">
        <f>[1]Sum!F23/1000</f>
        <v>12.783818399999998</v>
      </c>
      <c r="G23" s="8">
        <f>[1]Sum!G23/1000</f>
        <v>102.59186399999997</v>
      </c>
      <c r="H23" s="8">
        <f>[1]Sum!H23/1000</f>
        <v>7.3335215999999992</v>
      </c>
      <c r="I23" s="8">
        <f>[1]Sum!I23/1000</f>
        <v>12.332678399999999</v>
      </c>
      <c r="J23" s="8">
        <f>[1]Sum!J23/1000</f>
        <v>1.1205791999999999</v>
      </c>
      <c r="K23" s="8">
        <f>[1]Sum!K23/1000</f>
        <v>21.903766799999996</v>
      </c>
      <c r="L23" s="8">
        <f>[1]Sum!L23/1000</f>
        <v>501.46365959999986</v>
      </c>
      <c r="M23" s="8">
        <f>[1]Sum!M23/1000</f>
        <v>87.130726800000005</v>
      </c>
      <c r="N23" s="8">
        <f>[1]Sum!N23/1000</f>
        <v>88.961829600000002</v>
      </c>
      <c r="O23" s="8">
        <f>[1]Sum!O23/1000</f>
        <v>-1.8311027999999934</v>
      </c>
      <c r="P23" s="8">
        <f>[1]Sum!P23/1000</f>
        <v>458.38802399999997</v>
      </c>
      <c r="Q23" s="8">
        <f>[1]Sum!Q23/1000</f>
        <v>0.25745639999999997</v>
      </c>
      <c r="R23" s="8">
        <f>[1]Sum!R23/1000</f>
        <v>0</v>
      </c>
      <c r="S23" s="8">
        <f>[1]Sum!S23/1000</f>
        <v>4.4856456000000007</v>
      </c>
      <c r="T23" s="8">
        <f>[1]Sum!T23/1000</f>
        <v>2.6195028000000002</v>
      </c>
      <c r="W23" s="13">
        <f t="shared" si="0"/>
        <v>0.299488389381183</v>
      </c>
    </row>
    <row r="24" spans="1:23" ht="15" x14ac:dyDescent="0.25">
      <c r="B24">
        <f>[1]Sum!B24</f>
        <v>2024</v>
      </c>
      <c r="C24" s="8">
        <f>[1]Sum!C24/1000</f>
        <v>325.49216639999997</v>
      </c>
      <c r="D24" s="8">
        <f>[1]Sum!D24/1000</f>
        <v>0</v>
      </c>
      <c r="E24" s="8">
        <f>[1]Sum!E24/1000</f>
        <v>11.942595599999997</v>
      </c>
      <c r="F24" s="8">
        <f>[1]Sum!F24/1000</f>
        <v>12.783818399999998</v>
      </c>
      <c r="G24" s="8">
        <f>[1]Sum!G24/1000</f>
        <v>108.56162879999998</v>
      </c>
      <c r="H24" s="8">
        <f>[1]Sum!H24/1000</f>
        <v>7.3335215999999992</v>
      </c>
      <c r="I24" s="8">
        <f>[1]Sum!I24/1000</f>
        <v>21.175547999999999</v>
      </c>
      <c r="J24" s="8">
        <f>[1]Sum!J24/1000</f>
        <v>1.1205791999999999</v>
      </c>
      <c r="K24" s="8">
        <f>[1]Sum!K24/1000</f>
        <v>28.412359199999997</v>
      </c>
      <c r="L24" s="8">
        <f>[1]Sum!L24/1000</f>
        <v>516.82221719999984</v>
      </c>
      <c r="M24" s="8">
        <f>[1]Sum!M24/1000</f>
        <v>86.222051999999977</v>
      </c>
      <c r="N24" s="8">
        <f>[1]Sum!N24/1000</f>
        <v>88.358528399999997</v>
      </c>
      <c r="O24" s="8">
        <f>[1]Sum!O24/1000</f>
        <v>-2.136476400000014</v>
      </c>
      <c r="P24" s="8">
        <f>[1]Sum!P24/1000</f>
        <v>472.73164800000001</v>
      </c>
      <c r="Q24" s="8">
        <f>[1]Sum!Q24/1000</f>
        <v>0.25745639999999997</v>
      </c>
      <c r="R24" s="8">
        <f>[1]Sum!R24/1000</f>
        <v>0</v>
      </c>
      <c r="S24" s="8">
        <f>[1]Sum!S24/1000</f>
        <v>4.7003531999999995</v>
      </c>
      <c r="T24" s="8">
        <f>[1]Sum!T24/1000</f>
        <v>2.8282536</v>
      </c>
      <c r="W24" s="13">
        <f t="shared" si="0"/>
        <v>0.33192812638647029</v>
      </c>
    </row>
    <row r="25" spans="1:23" ht="15" x14ac:dyDescent="0.25">
      <c r="B25">
        <f>[1]Sum!B25</f>
        <v>2025</v>
      </c>
      <c r="C25" s="8">
        <f>[1]Sum!C25/1000</f>
        <v>314.19859919999999</v>
      </c>
      <c r="D25" s="8">
        <f>[1]Sum!D25/1000</f>
        <v>0</v>
      </c>
      <c r="E25" s="8">
        <f>[1]Sum!E25/1000</f>
        <v>12.729593999999997</v>
      </c>
      <c r="F25" s="8">
        <f>[1]Sum!F25/1000</f>
        <v>16.521360000000001</v>
      </c>
      <c r="G25" s="8">
        <f>[1]Sum!G25/1000</f>
        <v>112.8912588</v>
      </c>
      <c r="H25" s="8">
        <f>[1]Sum!H25/1000</f>
        <v>7.3335215999999992</v>
      </c>
      <c r="I25" s="8">
        <f>[1]Sum!I25/1000</f>
        <v>30.718166399999998</v>
      </c>
      <c r="J25" s="8">
        <f>[1]Sum!J25/1000</f>
        <v>1.1205791999999999</v>
      </c>
      <c r="K25" s="8">
        <f>[1]Sum!K25/1000</f>
        <v>32.777467199999997</v>
      </c>
      <c r="L25" s="8">
        <f>[1]Sum!L25/1000</f>
        <v>528.29054639999993</v>
      </c>
      <c r="M25" s="8">
        <f>[1]Sum!M25/1000</f>
        <v>86.128582800000004</v>
      </c>
      <c r="N25" s="8">
        <f>[1]Sum!N25/1000</f>
        <v>88.483007999999984</v>
      </c>
      <c r="O25" s="8">
        <f>[1]Sum!O25/1000</f>
        <v>-2.3544251999999832</v>
      </c>
      <c r="P25" s="8">
        <f>[1]Sum!P25/1000</f>
        <v>489.49565999999999</v>
      </c>
      <c r="Q25" s="8">
        <f>[1]Sum!Q25/1000</f>
        <v>0.25745639999999997</v>
      </c>
      <c r="R25" s="8">
        <f>[1]Sum!R25/1000</f>
        <v>0</v>
      </c>
      <c r="S25" s="8">
        <f>[1]Sum!S25/1000</f>
        <v>4.8844007999999999</v>
      </c>
      <c r="T25" s="8">
        <f>[1]Sum!T25/1000</f>
        <v>8.5194504000000002</v>
      </c>
      <c r="W25" s="13">
        <f t="shared" si="0"/>
        <v>0.36579788949296593</v>
      </c>
    </row>
    <row r="26" spans="1:23" ht="15" x14ac:dyDescent="0.25">
      <c r="B26">
        <f>[1]Sum!B26</f>
        <v>2026</v>
      </c>
      <c r="C26" s="8">
        <f>[1]Sum!C26/1000</f>
        <v>314.16662519999994</v>
      </c>
      <c r="D26" s="8">
        <f>[1]Sum!D26/1000</f>
        <v>0</v>
      </c>
      <c r="E26" s="8">
        <f>[1]Sum!E26/1000</f>
        <v>10.249550399999999</v>
      </c>
      <c r="F26" s="8">
        <f>[1]Sum!F26/1000</f>
        <v>16.521360000000001</v>
      </c>
      <c r="G26" s="8">
        <f>[1]Sum!G26/1000</f>
        <v>117.68867280000001</v>
      </c>
      <c r="H26" s="8">
        <f>[1]Sum!H26/1000</f>
        <v>8.3399579999999993</v>
      </c>
      <c r="I26" s="8">
        <f>[1]Sum!I26/1000</f>
        <v>34.463591999999998</v>
      </c>
      <c r="J26" s="8">
        <f>[1]Sum!J26/1000</f>
        <v>1.1205791999999999</v>
      </c>
      <c r="K26" s="8">
        <f>[1]Sum!K26/1000</f>
        <v>37.747453199999995</v>
      </c>
      <c r="L26" s="8">
        <f>[1]Sum!L26/1000</f>
        <v>540.29779079999992</v>
      </c>
      <c r="M26" s="8">
        <f>[1]Sum!M26/1000</f>
        <v>90.644012400000008</v>
      </c>
      <c r="N26" s="8">
        <f>[1]Sum!N26/1000</f>
        <v>93.385541999999987</v>
      </c>
      <c r="O26" s="8">
        <f>[1]Sum!O26/1000</f>
        <v>-2.7415295999999798</v>
      </c>
      <c r="P26" s="8">
        <f>[1]Sum!P26/1000</f>
        <v>506.33763599999997</v>
      </c>
      <c r="Q26" s="8">
        <f>[1]Sum!Q26/1000</f>
        <v>0.257106</v>
      </c>
      <c r="R26" s="8">
        <f>[1]Sum!R26/1000</f>
        <v>0</v>
      </c>
      <c r="S26" s="8">
        <f>[1]Sum!S26/1000</f>
        <v>5.1223223999999998</v>
      </c>
      <c r="T26" s="8">
        <f>[1]Sum!T26/1000</f>
        <v>13.9239324</v>
      </c>
      <c r="W26" s="13">
        <f t="shared" si="0"/>
        <v>0.39028960068351665</v>
      </c>
    </row>
    <row r="27" spans="1:23" ht="15" x14ac:dyDescent="0.25">
      <c r="B27">
        <f>[1]Sum!B27</f>
        <v>2027</v>
      </c>
      <c r="C27" s="8">
        <f>[1]Sum!C27/1000</f>
        <v>313.29001199999999</v>
      </c>
      <c r="D27" s="8">
        <f>[1]Sum!D27/1000</f>
        <v>0</v>
      </c>
      <c r="E27" s="8">
        <f>[1]Sum!E27/1000</f>
        <v>10.323747599999997</v>
      </c>
      <c r="F27" s="8">
        <f>[1]Sum!F27/1000</f>
        <v>16.521360000000001</v>
      </c>
      <c r="G27" s="8">
        <f>[1]Sum!G27/1000</f>
        <v>122.73154199999999</v>
      </c>
      <c r="H27" s="8">
        <f>[1]Sum!H27/1000</f>
        <v>8.4176591999999992</v>
      </c>
      <c r="I27" s="8">
        <f>[1]Sum!I27/1000</f>
        <v>36.409012799999999</v>
      </c>
      <c r="J27" s="8">
        <f>[1]Sum!J27/1000</f>
        <v>1.1205791999999999</v>
      </c>
      <c r="K27" s="8">
        <f>[1]Sum!K27/1000</f>
        <v>42.054569999999998</v>
      </c>
      <c r="L27" s="8">
        <f>[1]Sum!L27/1000</f>
        <v>550.86848280000004</v>
      </c>
      <c r="M27" s="8">
        <f>[1]Sum!M27/1000</f>
        <v>93.475682399999997</v>
      </c>
      <c r="N27" s="8">
        <f>[1]Sum!N27/1000</f>
        <v>96.498320400000011</v>
      </c>
      <c r="O27" s="8">
        <f>[1]Sum!O27/1000</f>
        <v>-3.022638000000021</v>
      </c>
      <c r="P27" s="8">
        <f>[1]Sum!P27/1000</f>
        <v>522.51910799999996</v>
      </c>
      <c r="Q27" s="8">
        <f>[1]Sum!Q27/1000</f>
        <v>0.25640520000000006</v>
      </c>
      <c r="R27" s="8">
        <f>[1]Sum!R27/1000</f>
        <v>0</v>
      </c>
      <c r="S27" s="8">
        <f>[1]Sum!S27/1000</f>
        <v>5.3801291999999998</v>
      </c>
      <c r="T27" s="8">
        <f>[1]Sum!T27/1000</f>
        <v>20.043055199999994</v>
      </c>
      <c r="W27" s="13">
        <f t="shared" si="0"/>
        <v>0.40960426182148135</v>
      </c>
    </row>
    <row r="28" spans="1:23" ht="15" x14ac:dyDescent="0.25">
      <c r="B28">
        <f>[1]Sum!B28</f>
        <v>2028</v>
      </c>
      <c r="C28" s="8">
        <f>[1]Sum!C28/1000</f>
        <v>314.11266359999996</v>
      </c>
      <c r="D28" s="8">
        <f>[1]Sum!D28/1000</f>
        <v>0</v>
      </c>
      <c r="E28" s="8">
        <f>[1]Sum!E28/1000</f>
        <v>10.192084799999998</v>
      </c>
      <c r="F28" s="8">
        <f>[1]Sum!F28/1000</f>
        <v>16.521360000000001</v>
      </c>
      <c r="G28" s="8">
        <f>[1]Sum!G28/1000</f>
        <v>128.1667716</v>
      </c>
      <c r="H28" s="8">
        <f>[1]Sum!H28/1000</f>
        <v>9.0350639999999984</v>
      </c>
      <c r="I28" s="8">
        <f>[1]Sum!I28/1000</f>
        <v>36.409012799999999</v>
      </c>
      <c r="J28" s="8">
        <f>[1]Sum!J28/1000</f>
        <v>1.1205791999999999</v>
      </c>
      <c r="K28" s="8">
        <f>[1]Sum!K28/1000</f>
        <v>43.552092000000002</v>
      </c>
      <c r="L28" s="8">
        <f>[1]Sum!L28/1000</f>
        <v>559.10962799999993</v>
      </c>
      <c r="M28" s="8">
        <f>[1]Sum!M28/1000</f>
        <v>98.338971600000022</v>
      </c>
      <c r="N28" s="8">
        <f>[1]Sum!N28/1000</f>
        <v>101.6666328</v>
      </c>
      <c r="O28" s="8">
        <f>[1]Sum!O28/1000</f>
        <v>-3.3276611999999877</v>
      </c>
      <c r="P28" s="8">
        <f>[1]Sum!P28/1000</f>
        <v>538.74875999999995</v>
      </c>
      <c r="Q28" s="8">
        <f>[1]Sum!Q28/1000</f>
        <v>0.25640520000000006</v>
      </c>
      <c r="R28" s="8">
        <f>[1]Sum!R28/1000</f>
        <v>0</v>
      </c>
      <c r="S28" s="8">
        <f>[1]Sum!S28/1000</f>
        <v>5.6621135999999996</v>
      </c>
      <c r="T28" s="8">
        <f>[1]Sum!T28/1000</f>
        <v>27.979089600000002</v>
      </c>
      <c r="W28" s="13">
        <f t="shared" si="0"/>
        <v>0.4248257143190573</v>
      </c>
    </row>
    <row r="29" spans="1:23" ht="15" x14ac:dyDescent="0.25">
      <c r="B29">
        <f>[1]Sum!B29</f>
        <v>2029</v>
      </c>
      <c r="C29" s="8">
        <f>[1]Sum!C29/1000</f>
        <v>314.11537919999995</v>
      </c>
      <c r="D29" s="8">
        <f>[1]Sum!D29/1000</f>
        <v>0</v>
      </c>
      <c r="E29" s="8">
        <f>[1]Sum!E29/1000</f>
        <v>8.311838400000001</v>
      </c>
      <c r="F29" s="8">
        <f>[1]Sum!F29/1000</f>
        <v>16.521360000000001</v>
      </c>
      <c r="G29" s="8">
        <f>[1]Sum!G29/1000</f>
        <v>133.37494199999998</v>
      </c>
      <c r="H29" s="8">
        <f>[1]Sum!H29/1000</f>
        <v>9.7518072</v>
      </c>
      <c r="I29" s="8">
        <f>[1]Sum!I29/1000</f>
        <v>36.409012799999999</v>
      </c>
      <c r="J29" s="8">
        <f>[1]Sum!J29/1000</f>
        <v>1.1205791999999999</v>
      </c>
      <c r="K29" s="8">
        <f>[1]Sum!K29/1000</f>
        <v>46.455594000000005</v>
      </c>
      <c r="L29" s="8">
        <f>[1]Sum!L29/1000</f>
        <v>566.06051279999986</v>
      </c>
      <c r="M29" s="8">
        <f>[1]Sum!M29/1000</f>
        <v>98.3640252</v>
      </c>
      <c r="N29" s="8">
        <f>[1]Sum!N29/1000</f>
        <v>101.83876679999999</v>
      </c>
      <c r="O29" s="8">
        <f>[1]Sum!O29/1000</f>
        <v>-3.4747415999999793</v>
      </c>
      <c r="P29" s="8">
        <f>[1]Sum!P29/1000</f>
        <v>555.52941599999997</v>
      </c>
      <c r="Q29" s="8">
        <f>[1]Sum!Q29/1000</f>
        <v>0.26113560000000002</v>
      </c>
      <c r="R29" s="8">
        <f>[1]Sum!R29/1000</f>
        <v>0</v>
      </c>
      <c r="S29" s="8">
        <f>[1]Sum!S29/1000</f>
        <v>5.933586</v>
      </c>
      <c r="T29" s="8">
        <f>[1]Sum!T29/1000</f>
        <v>37.353866400000001</v>
      </c>
      <c r="W29" s="13">
        <f t="shared" si="0"/>
        <v>0.44356192721721271</v>
      </c>
    </row>
    <row r="30" spans="1:23" ht="15" x14ac:dyDescent="0.25">
      <c r="B30">
        <f>[1]Sum!B30</f>
        <v>2030</v>
      </c>
      <c r="C30" s="8">
        <f>[1]Sum!C30/1000</f>
        <v>312.40875599999998</v>
      </c>
      <c r="D30" s="8">
        <f>[1]Sum!D30/1000</f>
        <v>0</v>
      </c>
      <c r="E30" s="8">
        <f>[1]Sum!E30/1000</f>
        <v>6.4939632000000005</v>
      </c>
      <c r="F30" s="8">
        <f>[1]Sum!F30/1000</f>
        <v>16.521360000000001</v>
      </c>
      <c r="G30" s="8">
        <f>[1]Sum!G30/1000</f>
        <v>139.16863079999999</v>
      </c>
      <c r="H30" s="8">
        <f>[1]Sum!H30/1000</f>
        <v>10.189193999999997</v>
      </c>
      <c r="I30" s="8">
        <f>[1]Sum!I30/1000</f>
        <v>36.409012799999999</v>
      </c>
      <c r="J30" s="8">
        <f>[1]Sum!J30/1000</f>
        <v>1.1205791999999999</v>
      </c>
      <c r="K30" s="8">
        <f>[1]Sum!K30/1000</f>
        <v>50.458476000000005</v>
      </c>
      <c r="L30" s="8">
        <f>[1]Sum!L30/1000</f>
        <v>572.76997199999994</v>
      </c>
      <c r="M30" s="8">
        <f>[1]Sum!M30/1000</f>
        <v>99.589812000000009</v>
      </c>
      <c r="N30" s="8">
        <f>[1]Sum!N30/1000</f>
        <v>103.82807520000001</v>
      </c>
      <c r="O30" s="8">
        <f>[1]Sum!O30/1000</f>
        <v>-4.2382632000000156</v>
      </c>
      <c r="P30" s="8">
        <f>[1]Sum!P30/1000</f>
        <v>569.87479200000007</v>
      </c>
      <c r="Q30" s="8">
        <f>[1]Sum!Q30/1000</f>
        <v>0.11370480000000001</v>
      </c>
      <c r="R30" s="8">
        <f>[1]Sum!R30/1000</f>
        <v>0</v>
      </c>
      <c r="S30" s="8">
        <f>[1]Sum!S30/1000</f>
        <v>6.1977875999999998</v>
      </c>
      <c r="T30" s="8">
        <f>[1]Sum!T30/1000</f>
        <v>45.6824364</v>
      </c>
      <c r="W30" s="13">
        <f t="shared" si="0"/>
        <v>0.46293666524210292</v>
      </c>
    </row>
    <row r="31" spans="1:23" ht="15" x14ac:dyDescent="0.2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3" ht="15" x14ac:dyDescent="0.25">
      <c r="A32" t="s">
        <v>49</v>
      </c>
      <c r="B32">
        <f>[3]Sum!B10</f>
        <v>2010</v>
      </c>
      <c r="C32" s="8">
        <f>[3]Sum!C10/1000</f>
        <v>263.46383280000003</v>
      </c>
      <c r="D32" s="8">
        <f>[3]Sum!D10/1000</f>
        <v>2.4251184000000001</v>
      </c>
      <c r="E32" s="8">
        <f>[3]Sum!E10/1000</f>
        <v>4.3223592000000002</v>
      </c>
      <c r="F32" s="8">
        <f>[3]Sum!F10/1000</f>
        <v>12.783818399999998</v>
      </c>
      <c r="G32" s="8">
        <f>[3]Sum!G10/1000</f>
        <v>36.887921999999996</v>
      </c>
      <c r="H32" s="8">
        <f>[3]Sum!H10/1000</f>
        <v>1.5873995999999997</v>
      </c>
      <c r="I32" s="8">
        <f>[3]Sum!I10/1000</f>
        <v>0</v>
      </c>
      <c r="J32" s="8">
        <f>[3]Sum!J10/1000</f>
        <v>0</v>
      </c>
      <c r="K32" s="8">
        <f>[3]Sum!K10/1000</f>
        <v>0</v>
      </c>
      <c r="L32" s="8">
        <f>[3]Sum!L10/1000</f>
        <v>321.4704504</v>
      </c>
      <c r="M32" s="8">
        <f>[3]Sum!M10/1000</f>
        <v>37.801502399999997</v>
      </c>
      <c r="N32" s="8">
        <f>[3]Sum!N10/1000</f>
        <v>38.395868399999991</v>
      </c>
      <c r="O32" s="8">
        <f>[3]Sum!O10/1000</f>
        <v>-0.59436599999999451</v>
      </c>
      <c r="P32" s="8">
        <f>[3]Sum!P10/1000</f>
        <v>281.622612</v>
      </c>
      <c r="Q32" s="8">
        <f>[3]Sum!Q10/1000</f>
        <v>0.54495959999999999</v>
      </c>
      <c r="R32" s="8">
        <f>[3]Sum!R10/1000</f>
        <v>0</v>
      </c>
      <c r="S32" s="8">
        <f>[3]Sum!S10/1000</f>
        <v>0</v>
      </c>
      <c r="T32" s="8">
        <f>[3]Sum!T10/1000</f>
        <v>0</v>
      </c>
      <c r="W32" s="13">
        <f>(SUM(G32:K32)+SUM(R32:T32))/(L32+SUM(Q32:T32))</f>
        <v>0.11948285828929736</v>
      </c>
    </row>
    <row r="33" spans="2:23" ht="15" x14ac:dyDescent="0.25">
      <c r="B33">
        <f>[3]Sum!B11</f>
        <v>2011</v>
      </c>
      <c r="C33" s="8">
        <f>[3]Sum!C11/1000</f>
        <v>270.19799519999998</v>
      </c>
      <c r="D33" s="8">
        <f>[3]Sum!D11/1000</f>
        <v>2.4512231999999994</v>
      </c>
      <c r="E33" s="8">
        <f>[3]Sum!E11/1000</f>
        <v>4.6586556000000003</v>
      </c>
      <c r="F33" s="8">
        <f>[3]Sum!F11/1000</f>
        <v>12.783818399999998</v>
      </c>
      <c r="G33" s="8">
        <f>[3]Sum!G11/1000</f>
        <v>39.332925599999996</v>
      </c>
      <c r="H33" s="8">
        <f>[3]Sum!H11/1000</f>
        <v>2.1524195999999995</v>
      </c>
      <c r="I33" s="8">
        <f>[3]Sum!I11/1000</f>
        <v>0</v>
      </c>
      <c r="J33" s="8">
        <f>[3]Sum!J11/1000</f>
        <v>0</v>
      </c>
      <c r="K33" s="8">
        <f>[3]Sum!K11/1000</f>
        <v>0</v>
      </c>
      <c r="L33" s="8">
        <f>[3]Sum!L11/1000</f>
        <v>331.57703760000004</v>
      </c>
      <c r="M33" s="8">
        <f>[3]Sum!M11/1000</f>
        <v>35.413876799999997</v>
      </c>
      <c r="N33" s="8">
        <f>[3]Sum!N11/1000</f>
        <v>35.991423599999997</v>
      </c>
      <c r="O33" s="8">
        <f>[3]Sum!O11/1000</f>
        <v>-0.57754679999999647</v>
      </c>
      <c r="P33" s="8">
        <f>[3]Sum!P11/1000</f>
        <v>291.85078800000002</v>
      </c>
      <c r="Q33" s="8">
        <f>[3]Sum!Q11/1000</f>
        <v>1.0694208000000001</v>
      </c>
      <c r="R33" s="8">
        <f>[3]Sum!R11/1000</f>
        <v>0</v>
      </c>
      <c r="S33" s="8">
        <f>[3]Sum!S11/1000</f>
        <v>0</v>
      </c>
      <c r="T33" s="8">
        <f>[3]Sum!T11/1000</f>
        <v>0</v>
      </c>
      <c r="W33" s="13">
        <f t="shared" ref="W33:W52" si="1">(SUM(G33:K33)+SUM(R33:T33))/(L33+SUM(Q33:T33))</f>
        <v>0.12471302234673061</v>
      </c>
    </row>
    <row r="34" spans="2:23" ht="15" x14ac:dyDescent="0.25">
      <c r="B34">
        <f>[3]Sum!B12</f>
        <v>2012</v>
      </c>
      <c r="C34" s="8">
        <f>[3]Sum!C12/1000</f>
        <v>278.86119719999999</v>
      </c>
      <c r="D34" s="8">
        <f>[3]Sum!D12/1000</f>
        <v>2.4072480000000001</v>
      </c>
      <c r="E34" s="8">
        <f>[3]Sum!E12/1000</f>
        <v>5.2363776</v>
      </c>
      <c r="F34" s="8">
        <f>[3]Sum!F12/1000</f>
        <v>12.783818399999998</v>
      </c>
      <c r="G34" s="8">
        <f>[3]Sum!G12/1000</f>
        <v>40.774471200000001</v>
      </c>
      <c r="H34" s="8">
        <f>[3]Sum!H12/1000</f>
        <v>2.5212155999999997</v>
      </c>
      <c r="I34" s="8">
        <f>[3]Sum!I12/1000</f>
        <v>0</v>
      </c>
      <c r="J34" s="8">
        <f>[3]Sum!J12/1000</f>
        <v>0</v>
      </c>
      <c r="K34" s="8">
        <f>[3]Sum!K12/1000</f>
        <v>0</v>
      </c>
      <c r="L34" s="8">
        <f>[3]Sum!L12/1000</f>
        <v>342.58432799999997</v>
      </c>
      <c r="M34" s="8">
        <f>[3]Sum!M12/1000</f>
        <v>33.5289</v>
      </c>
      <c r="N34" s="8">
        <f>[3]Sum!N12/1000</f>
        <v>34.073421600000003</v>
      </c>
      <c r="O34" s="8">
        <f>[3]Sum!O12/1000</f>
        <v>-0.54452160000000005</v>
      </c>
      <c r="P34" s="8">
        <f>[3]Sum!P12/1000</f>
        <v>302.78326800000002</v>
      </c>
      <c r="Q34" s="8">
        <f>[3]Sum!Q12/1000</f>
        <v>1.2361236</v>
      </c>
      <c r="R34" s="8">
        <f>[3]Sum!R12/1000</f>
        <v>0</v>
      </c>
      <c r="S34" s="8">
        <f>[3]Sum!S12/1000</f>
        <v>0.15093480000000001</v>
      </c>
      <c r="T34" s="8">
        <f>[3]Sum!T12/1000</f>
        <v>0</v>
      </c>
      <c r="W34" s="13">
        <f t="shared" si="1"/>
        <v>0.12630882485520606</v>
      </c>
    </row>
    <row r="35" spans="2:23" ht="15" x14ac:dyDescent="0.25">
      <c r="B35">
        <f>[3]Sum!B13</f>
        <v>2013</v>
      </c>
      <c r="C35" s="8">
        <f>[3]Sum!C13/1000</f>
        <v>287.84510280000001</v>
      </c>
      <c r="D35" s="8">
        <f>[3]Sum!D13/1000</f>
        <v>2.3566152000000002</v>
      </c>
      <c r="E35" s="8">
        <f>[3]Sum!E13/1000</f>
        <v>5.9918399999999998</v>
      </c>
      <c r="F35" s="8">
        <f>[3]Sum!F13/1000</f>
        <v>12.783818399999998</v>
      </c>
      <c r="G35" s="8">
        <f>[3]Sum!G13/1000</f>
        <v>41.908891199999992</v>
      </c>
      <c r="H35" s="8">
        <f>[3]Sum!H13/1000</f>
        <v>2.5630883999999998</v>
      </c>
      <c r="I35" s="8">
        <f>[3]Sum!I13/1000</f>
        <v>1.1175131999999999</v>
      </c>
      <c r="J35" s="8">
        <f>[3]Sum!J13/1000</f>
        <v>0</v>
      </c>
      <c r="K35" s="8">
        <f>[3]Sum!K13/1000</f>
        <v>1.6661519999999999</v>
      </c>
      <c r="L35" s="8">
        <f>[3]Sum!L13/1000</f>
        <v>356.2330212</v>
      </c>
      <c r="M35" s="8">
        <f>[3]Sum!M13/1000</f>
        <v>35.209856400000007</v>
      </c>
      <c r="N35" s="8">
        <f>[3]Sum!N13/1000</f>
        <v>35.791345199999995</v>
      </c>
      <c r="O35" s="8">
        <f>[3]Sum!O13/1000</f>
        <v>-0.58148879999999192</v>
      </c>
      <c r="P35" s="8">
        <f>[3]Sum!P13/1000</f>
        <v>315.68937599999998</v>
      </c>
      <c r="Q35" s="8">
        <f>[3]Sum!Q13/1000</f>
        <v>1.2431315999999999</v>
      </c>
      <c r="R35" s="8">
        <f>[3]Sum!R13/1000</f>
        <v>0</v>
      </c>
      <c r="S35" s="8">
        <f>[3]Sum!S13/1000</f>
        <v>0.15557760000000001</v>
      </c>
      <c r="T35" s="8">
        <f>[3]Sum!T13/1000</f>
        <v>0</v>
      </c>
      <c r="W35" s="13">
        <f t="shared" si="1"/>
        <v>0.13256995498406141</v>
      </c>
    </row>
    <row r="36" spans="2:23" ht="15" x14ac:dyDescent="0.25">
      <c r="B36">
        <f>[3]Sum!B14</f>
        <v>2014</v>
      </c>
      <c r="C36" s="8">
        <f>[3]Sum!C14/1000</f>
        <v>294.5090975999999</v>
      </c>
      <c r="D36" s="8">
        <f>[3]Sum!D14/1000</f>
        <v>0</v>
      </c>
      <c r="E36" s="8">
        <f>[3]Sum!E14/1000</f>
        <v>8.0740044000000015</v>
      </c>
      <c r="F36" s="8">
        <f>[3]Sum!F14/1000</f>
        <v>12.783818399999998</v>
      </c>
      <c r="G36" s="8">
        <f>[3]Sum!G14/1000</f>
        <v>43.793254799999985</v>
      </c>
      <c r="H36" s="8">
        <f>[3]Sum!H14/1000</f>
        <v>2.5630883999999998</v>
      </c>
      <c r="I36" s="8">
        <f>[3]Sum!I14/1000</f>
        <v>1.8425783999999996</v>
      </c>
      <c r="J36" s="8">
        <f>[3]Sum!J14/1000</f>
        <v>0.28014479999999997</v>
      </c>
      <c r="K36" s="8">
        <f>[3]Sum!K14/1000</f>
        <v>3.1740984000000001</v>
      </c>
      <c r="L36" s="8">
        <f>[3]Sum!L14/1000</f>
        <v>367.02008519999993</v>
      </c>
      <c r="M36" s="8">
        <f>[3]Sum!M14/1000</f>
        <v>34.108373999999998</v>
      </c>
      <c r="N36" s="8">
        <f>[3]Sum!N14/1000</f>
        <v>34.677949199999993</v>
      </c>
      <c r="O36" s="8">
        <f>[3]Sum!O14/1000</f>
        <v>-0.56957519999999928</v>
      </c>
      <c r="P36" s="8">
        <f>[3]Sum!P14/1000</f>
        <v>326.20838399999997</v>
      </c>
      <c r="Q36" s="8">
        <f>[3]Sum!Q14/1000</f>
        <v>0.58087560000000005</v>
      </c>
      <c r="R36" s="8">
        <f>[3]Sum!R14/1000</f>
        <v>0</v>
      </c>
      <c r="S36" s="8">
        <f>[3]Sum!S14/1000</f>
        <v>0.74626439999999994</v>
      </c>
      <c r="T36" s="8">
        <f>[3]Sum!T14/1000</f>
        <v>0</v>
      </c>
      <c r="W36" s="13">
        <f t="shared" si="1"/>
        <v>0.14225552852081047</v>
      </c>
    </row>
    <row r="37" spans="2:23" x14ac:dyDescent="0.3">
      <c r="B37">
        <f>[3]Sum!B15</f>
        <v>2015</v>
      </c>
      <c r="C37" s="8">
        <f>[3]Sum!C15/1000</f>
        <v>302.71721760000003</v>
      </c>
      <c r="D37" s="8">
        <f>[3]Sum!D15/1000</f>
        <v>0</v>
      </c>
      <c r="E37" s="8">
        <f>[3]Sum!E15/1000</f>
        <v>9.2010659999999973</v>
      </c>
      <c r="F37" s="8">
        <f>[3]Sum!F15/1000</f>
        <v>12.783818399999998</v>
      </c>
      <c r="G37" s="8">
        <f>[3]Sum!G15/1000</f>
        <v>44.676262799999996</v>
      </c>
      <c r="H37" s="8">
        <f>[3]Sum!H15/1000</f>
        <v>3.1324883999999997</v>
      </c>
      <c r="I37" s="8">
        <f>[3]Sum!I15/1000</f>
        <v>2.7560712000000001</v>
      </c>
      <c r="J37" s="8">
        <f>[3]Sum!J15/1000</f>
        <v>0.84043440000000003</v>
      </c>
      <c r="K37" s="8">
        <f>[3]Sum!K15/1000</f>
        <v>4.8909707999999998</v>
      </c>
      <c r="L37" s="8">
        <f>[3]Sum!L15/1000</f>
        <v>380.99832959999998</v>
      </c>
      <c r="M37" s="8">
        <f>[3]Sum!M15/1000</f>
        <v>40.728306000000003</v>
      </c>
      <c r="N37" s="8">
        <f>[3]Sum!N15/1000</f>
        <v>41.330556000000001</v>
      </c>
      <c r="O37" s="8">
        <f>[3]Sum!O15/1000</f>
        <v>-0.60224999999999995</v>
      </c>
      <c r="P37" s="8">
        <f>[3]Sum!P15/1000</f>
        <v>339.84244800000005</v>
      </c>
      <c r="Q37" s="8">
        <f>[3]Sum!Q15/1000</f>
        <v>0.59918400000000005</v>
      </c>
      <c r="R37" s="8">
        <f>[3]Sum!R15/1000</f>
        <v>0</v>
      </c>
      <c r="S37" s="8">
        <f>[3]Sum!S15/1000</f>
        <v>0.99636239999999998</v>
      </c>
      <c r="T37" s="8">
        <f>[3]Sum!T15/1000</f>
        <v>0</v>
      </c>
      <c r="W37" s="13">
        <f t="shared" si="1"/>
        <v>0.14974779679954942</v>
      </c>
    </row>
    <row r="38" spans="2:23" x14ac:dyDescent="0.3">
      <c r="B38">
        <f>[3]Sum!B16</f>
        <v>2016</v>
      </c>
      <c r="C38" s="8">
        <f>[3]Sum!C16/1000</f>
        <v>322.31447639999999</v>
      </c>
      <c r="D38" s="8">
        <f>[3]Sum!D16/1000</f>
        <v>0</v>
      </c>
      <c r="E38" s="8">
        <f>[3]Sum!E16/1000</f>
        <v>2.0781347999999999</v>
      </c>
      <c r="F38" s="8">
        <f>[3]Sum!F16/1000</f>
        <v>12.783818399999998</v>
      </c>
      <c r="G38" s="8">
        <f>[3]Sum!G16/1000</f>
        <v>49.053809999999991</v>
      </c>
      <c r="H38" s="8">
        <f>[3]Sum!H16/1000</f>
        <v>3.1324883999999997</v>
      </c>
      <c r="I38" s="8">
        <f>[3]Sum!I16/1000</f>
        <v>3.6344363999999998</v>
      </c>
      <c r="J38" s="8">
        <f>[3]Sum!J16/1000</f>
        <v>1.1205791999999999</v>
      </c>
      <c r="K38" s="8">
        <f>[3]Sum!K16/1000</f>
        <v>4.8922848000000005</v>
      </c>
      <c r="L38" s="8">
        <f>[3]Sum!L16/1000</f>
        <v>399.01002839999995</v>
      </c>
      <c r="M38" s="8">
        <f>[3]Sum!M16/1000</f>
        <v>67.949217599999997</v>
      </c>
      <c r="N38" s="8">
        <f>[3]Sum!N16/1000</f>
        <v>69.148899599999993</v>
      </c>
      <c r="O38" s="8">
        <f>[3]Sum!O16/1000</f>
        <v>-1.1996819999999861</v>
      </c>
      <c r="P38" s="8">
        <f>[3]Sum!P16/1000</f>
        <v>353.15852399999994</v>
      </c>
      <c r="Q38" s="8">
        <f>[3]Sum!Q16/1000</f>
        <v>0.55801200000000006</v>
      </c>
      <c r="R38" s="8">
        <f>[3]Sum!R16/1000</f>
        <v>0</v>
      </c>
      <c r="S38" s="8">
        <f>[3]Sum!S16/1000</f>
        <v>1.3305563999999999</v>
      </c>
      <c r="T38" s="8">
        <f>[3]Sum!T16/1000</f>
        <v>0</v>
      </c>
      <c r="W38" s="13">
        <f t="shared" si="1"/>
        <v>0.15755643872086508</v>
      </c>
    </row>
    <row r="39" spans="2:23" x14ac:dyDescent="0.3">
      <c r="B39">
        <f>[3]Sum!B17</f>
        <v>2017</v>
      </c>
      <c r="C39" s="8">
        <f>[3]Sum!C17/1000</f>
        <v>329.45063519999997</v>
      </c>
      <c r="D39" s="8">
        <f>[3]Sum!D17/1000</f>
        <v>0</v>
      </c>
      <c r="E39" s="8">
        <f>[3]Sum!E17/1000</f>
        <v>2.0744555999999998</v>
      </c>
      <c r="F39" s="8">
        <f>[3]Sum!F17/1000</f>
        <v>12.783818399999998</v>
      </c>
      <c r="G39" s="8">
        <f>[3]Sum!G17/1000</f>
        <v>54.657231599999996</v>
      </c>
      <c r="H39" s="8">
        <f>[3]Sum!H17/1000</f>
        <v>3.1644623999999997</v>
      </c>
      <c r="I39" s="8">
        <f>[3]Sum!I17/1000</f>
        <v>3.6344363999999998</v>
      </c>
      <c r="J39" s="8">
        <f>[3]Sum!J17/1000</f>
        <v>1.1205791999999999</v>
      </c>
      <c r="K39" s="8">
        <f>[3]Sum!K17/1000</f>
        <v>4.8936864000000009</v>
      </c>
      <c r="L39" s="8">
        <f>[3]Sum!L17/1000</f>
        <v>411.77930519999995</v>
      </c>
      <c r="M39" s="8">
        <f>[3]Sum!M17/1000</f>
        <v>71.495002800000009</v>
      </c>
      <c r="N39" s="8">
        <f>[3]Sum!N17/1000</f>
        <v>72.666740400000009</v>
      </c>
      <c r="O39" s="8">
        <f>[3]Sum!O17/1000</f>
        <v>-1.1717376000000077</v>
      </c>
      <c r="P39" s="8">
        <f>[3]Sum!P17/1000</f>
        <v>368.00321999999994</v>
      </c>
      <c r="Q39" s="8">
        <f>[3]Sum!Q17/1000</f>
        <v>0.5640563999999999</v>
      </c>
      <c r="R39" s="8">
        <f>[3]Sum!R17/1000</f>
        <v>0</v>
      </c>
      <c r="S39" s="8">
        <f>[3]Sum!S17/1000</f>
        <v>1.7500727999999997</v>
      </c>
      <c r="T39" s="8">
        <f>[3]Sum!T17/1000</f>
        <v>0</v>
      </c>
      <c r="W39" s="13">
        <f t="shared" si="1"/>
        <v>0.16716147383572233</v>
      </c>
    </row>
    <row r="40" spans="2:23" x14ac:dyDescent="0.3">
      <c r="B40">
        <f>[3]Sum!B18</f>
        <v>2018</v>
      </c>
      <c r="C40" s="8">
        <f>[3]Sum!C18/1000</f>
        <v>333.2770908</v>
      </c>
      <c r="D40" s="8">
        <f>[3]Sum!D18/1000</f>
        <v>0</v>
      </c>
      <c r="E40" s="8">
        <f>[3]Sum!E18/1000</f>
        <v>5.6184887999999997</v>
      </c>
      <c r="F40" s="8">
        <f>[3]Sum!F18/1000</f>
        <v>12.783818399999998</v>
      </c>
      <c r="G40" s="8">
        <f>[3]Sum!G18/1000</f>
        <v>61.185621600000005</v>
      </c>
      <c r="H40" s="8">
        <f>[3]Sum!H18/1000</f>
        <v>3.1819823999999999</v>
      </c>
      <c r="I40" s="8">
        <f>[3]Sum!I18/1000</f>
        <v>3.6344363999999998</v>
      </c>
      <c r="J40" s="8">
        <f>[3]Sum!J18/1000</f>
        <v>1.1205791999999999</v>
      </c>
      <c r="K40" s="8">
        <f>[3]Sum!K18/1000</f>
        <v>4.8950004000000007</v>
      </c>
      <c r="L40" s="8">
        <f>[3]Sum!L18/1000</f>
        <v>425.69701799999996</v>
      </c>
      <c r="M40" s="8">
        <f>[3]Sum!M18/1000</f>
        <v>71.394525599999994</v>
      </c>
      <c r="N40" s="8">
        <f>[3]Sum!N18/1000</f>
        <v>72.514316399999998</v>
      </c>
      <c r="O40" s="8">
        <f>[3]Sum!O18/1000</f>
        <v>-1.1197908000000025</v>
      </c>
      <c r="P40" s="8">
        <f>[3]Sum!P18/1000</f>
        <v>383.83341599999983</v>
      </c>
      <c r="Q40" s="8">
        <f>[3]Sum!Q18/1000</f>
        <v>0.56975039999999999</v>
      </c>
      <c r="R40" s="8">
        <f>[3]Sum!R18/1000</f>
        <v>0</v>
      </c>
      <c r="S40" s="8">
        <f>[3]Sum!S18/1000</f>
        <v>2.9774363999999998</v>
      </c>
      <c r="T40" s="8">
        <f>[3]Sum!T18/1000</f>
        <v>0</v>
      </c>
      <c r="W40" s="13">
        <f t="shared" si="1"/>
        <v>0.17937354899380578</v>
      </c>
    </row>
    <row r="41" spans="2:23" x14ac:dyDescent="0.3">
      <c r="B41">
        <f>[3]Sum!B19</f>
        <v>2019</v>
      </c>
      <c r="C41" s="8">
        <f>[3]Sum!C19/1000</f>
        <v>340.10822639999998</v>
      </c>
      <c r="D41" s="8">
        <f>[3]Sum!D19/1000</f>
        <v>0</v>
      </c>
      <c r="E41" s="8">
        <f>[3]Sum!E19/1000</f>
        <v>14.080561199999998</v>
      </c>
      <c r="F41" s="8">
        <f>[3]Sum!F19/1000</f>
        <v>12.783818399999998</v>
      </c>
      <c r="G41" s="8">
        <f>[3]Sum!G19/1000</f>
        <v>62.754888000000008</v>
      </c>
      <c r="H41" s="8">
        <f>[3]Sum!H19/1000</f>
        <v>3.4009823999999997</v>
      </c>
      <c r="I41" s="8">
        <f>[3]Sum!I19/1000</f>
        <v>3.6344363999999998</v>
      </c>
      <c r="J41" s="8">
        <f>[3]Sum!J19/1000</f>
        <v>1.1205791999999999</v>
      </c>
      <c r="K41" s="8">
        <f>[3]Sum!K19/1000</f>
        <v>4.8964020000000001</v>
      </c>
      <c r="L41" s="8">
        <f>[3]Sum!L19/1000</f>
        <v>442.7798939999999</v>
      </c>
      <c r="M41" s="8">
        <f>[3]Sum!M19/1000</f>
        <v>61.411629600000005</v>
      </c>
      <c r="N41" s="8">
        <f>[3]Sum!N19/1000</f>
        <v>62.260911599999993</v>
      </c>
      <c r="O41" s="8">
        <f>[3]Sum!O19/1000</f>
        <v>-0.84928199999998466</v>
      </c>
      <c r="P41" s="8">
        <f>[3]Sum!P19/1000</f>
        <v>400.74722400000007</v>
      </c>
      <c r="Q41" s="8">
        <f>[3]Sum!Q19/1000</f>
        <v>0.57596999999999998</v>
      </c>
      <c r="R41" s="8">
        <f>[3]Sum!R19/1000</f>
        <v>0</v>
      </c>
      <c r="S41" s="8">
        <f>[3]Sum!S19/1000</f>
        <v>3.3699720000000002</v>
      </c>
      <c r="T41" s="8">
        <f>[3]Sum!T19/1000</f>
        <v>0</v>
      </c>
      <c r="W41" s="13">
        <f t="shared" si="1"/>
        <v>0.17723904377001384</v>
      </c>
    </row>
    <row r="42" spans="2:23" x14ac:dyDescent="0.3">
      <c r="B42">
        <f>[3]Sum!B20</f>
        <v>2020</v>
      </c>
      <c r="C42" s="8">
        <f>[3]Sum!C20/1000</f>
        <v>344.30382839999993</v>
      </c>
      <c r="D42" s="8">
        <f>[3]Sum!D20/1000</f>
        <v>0</v>
      </c>
      <c r="E42" s="8">
        <f>[3]Sum!E20/1000</f>
        <v>17.2391544</v>
      </c>
      <c r="F42" s="8">
        <f>[3]Sum!F20/1000</f>
        <v>12.783818399999998</v>
      </c>
      <c r="G42" s="8">
        <f>[3]Sum!G20/1000</f>
        <v>69.063314399999996</v>
      </c>
      <c r="H42" s="8">
        <f>[3]Sum!H20/1000</f>
        <v>3.9275460000000004</v>
      </c>
      <c r="I42" s="8">
        <f>[3]Sum!I20/1000</f>
        <v>3.6344363999999998</v>
      </c>
      <c r="J42" s="8">
        <f>[3]Sum!J20/1000</f>
        <v>1.1205791999999999</v>
      </c>
      <c r="K42" s="8">
        <f>[3]Sum!K20/1000</f>
        <v>6.4099547999999986</v>
      </c>
      <c r="L42" s="8">
        <f>[3]Sum!L20/1000</f>
        <v>458.48263199999985</v>
      </c>
      <c r="M42" s="8">
        <f>[3]Sum!M20/1000</f>
        <v>59.163901200000005</v>
      </c>
      <c r="N42" s="8">
        <f>[3]Sum!N20/1000</f>
        <v>60.039463199999993</v>
      </c>
      <c r="O42" s="8">
        <f>[3]Sum!O20/1000</f>
        <v>-0.87556199999998352</v>
      </c>
      <c r="P42" s="8">
        <f>[3]Sum!P20/1000</f>
        <v>416.34790800000002</v>
      </c>
      <c r="Q42" s="8">
        <f>[3]Sum!Q20/1000</f>
        <v>0.57159000000000015</v>
      </c>
      <c r="R42" s="8">
        <f>[3]Sum!R20/1000</f>
        <v>0</v>
      </c>
      <c r="S42" s="8">
        <f>[3]Sum!S20/1000</f>
        <v>3.8130527999999995</v>
      </c>
      <c r="T42" s="8">
        <f>[3]Sum!T20/1000</f>
        <v>3.2762399999999997E-2</v>
      </c>
      <c r="W42" s="13">
        <f t="shared" si="1"/>
        <v>0.19010939496204476</v>
      </c>
    </row>
    <row r="43" spans="2:23" x14ac:dyDescent="0.3">
      <c r="B43">
        <f>[3]Sum!B21</f>
        <v>2021</v>
      </c>
      <c r="C43" s="8">
        <f>[3]Sum!C21/1000</f>
        <v>344.55191159999993</v>
      </c>
      <c r="D43" s="8">
        <f>[3]Sum!D21/1000</f>
        <v>0</v>
      </c>
      <c r="E43" s="8">
        <f>[3]Sum!E21/1000</f>
        <v>23.049750000000003</v>
      </c>
      <c r="F43" s="8">
        <f>[3]Sum!F21/1000</f>
        <v>12.783818399999998</v>
      </c>
      <c r="G43" s="8">
        <f>[3]Sum!G21/1000</f>
        <v>70.340084399999995</v>
      </c>
      <c r="H43" s="8">
        <f>[3]Sum!H21/1000</f>
        <v>6.3305016000000007</v>
      </c>
      <c r="I43" s="8">
        <f>[3]Sum!I21/1000</f>
        <v>3.6344363999999998</v>
      </c>
      <c r="J43" s="8">
        <f>[3]Sum!J21/1000</f>
        <v>1.1205791999999999</v>
      </c>
      <c r="K43" s="8">
        <f>[3]Sum!K21/1000</f>
        <v>10.3537944</v>
      </c>
      <c r="L43" s="8">
        <f>[3]Sum!L21/1000</f>
        <v>472.16487599999994</v>
      </c>
      <c r="M43" s="8">
        <f>[3]Sum!M21/1000</f>
        <v>63.480566399999994</v>
      </c>
      <c r="N43" s="8">
        <f>[3]Sum!N21/1000</f>
        <v>64.450385999999995</v>
      </c>
      <c r="O43" s="8">
        <f>[3]Sum!O21/1000</f>
        <v>-0.96981960000000256</v>
      </c>
      <c r="P43" s="8">
        <f>[3]Sum!P21/1000</f>
        <v>430.69328400000001</v>
      </c>
      <c r="Q43" s="8">
        <f>[3]Sum!Q21/1000</f>
        <v>0.42564839999999998</v>
      </c>
      <c r="R43" s="8">
        <f>[3]Sum!R21/1000</f>
        <v>0</v>
      </c>
      <c r="S43" s="8">
        <f>[3]Sum!S21/1000</f>
        <v>4.0726991999999997</v>
      </c>
      <c r="T43" s="8">
        <f>[3]Sum!T21/1000</f>
        <v>1.5181079999999998</v>
      </c>
      <c r="W43" s="13">
        <f t="shared" si="1"/>
        <v>0.20362610743125048</v>
      </c>
    </row>
    <row r="44" spans="2:23" x14ac:dyDescent="0.3">
      <c r="B44">
        <f>[3]Sum!B22</f>
        <v>2022</v>
      </c>
      <c r="C44" s="8">
        <f>[3]Sum!C22/1000</f>
        <v>344.59939079999992</v>
      </c>
      <c r="D44" s="8">
        <f>[3]Sum!D22/1000</f>
        <v>0</v>
      </c>
      <c r="E44" s="8">
        <f>[3]Sum!E22/1000</f>
        <v>23.049750000000003</v>
      </c>
      <c r="F44" s="8">
        <f>[3]Sum!F22/1000</f>
        <v>12.783818399999998</v>
      </c>
      <c r="G44" s="8">
        <f>[3]Sum!G22/1000</f>
        <v>72.075528000000006</v>
      </c>
      <c r="H44" s="8">
        <f>[3]Sum!H22/1000</f>
        <v>10.280735999999999</v>
      </c>
      <c r="I44" s="8">
        <f>[3]Sum!I22/1000</f>
        <v>5.5621619999999989</v>
      </c>
      <c r="J44" s="8">
        <f>[3]Sum!J22/1000</f>
        <v>1.1205791999999999</v>
      </c>
      <c r="K44" s="8">
        <f>[3]Sum!K22/1000</f>
        <v>16.554472799999999</v>
      </c>
      <c r="L44" s="8">
        <f>[3]Sum!L22/1000</f>
        <v>486.02643719999986</v>
      </c>
      <c r="M44" s="8">
        <f>[3]Sum!M22/1000</f>
        <v>68.235581999999994</v>
      </c>
      <c r="N44" s="8">
        <f>[3]Sum!N22/1000</f>
        <v>69.286081199999998</v>
      </c>
      <c r="O44" s="8">
        <f>[3]Sum!O22/1000</f>
        <v>-1.0504992000000057</v>
      </c>
      <c r="P44" s="8">
        <f>[3]Sum!P22/1000</f>
        <v>444.47626800000006</v>
      </c>
      <c r="Q44" s="8">
        <f>[3]Sum!Q22/1000</f>
        <v>0.28978080000000006</v>
      </c>
      <c r="R44" s="8">
        <f>[3]Sum!R22/1000</f>
        <v>0</v>
      </c>
      <c r="S44" s="8">
        <f>[3]Sum!S22/1000</f>
        <v>4.3017731999999995</v>
      </c>
      <c r="T44" s="8">
        <f>[3]Sum!T22/1000</f>
        <v>2.3822819999999996</v>
      </c>
      <c r="W44" s="13">
        <f t="shared" si="1"/>
        <v>0.22774334884486233</v>
      </c>
    </row>
    <row r="45" spans="2:23" x14ac:dyDescent="0.3">
      <c r="B45">
        <f>[3]Sum!B23</f>
        <v>2023</v>
      </c>
      <c r="C45" s="8">
        <f>[3]Sum!C23/1000</f>
        <v>334.74439079999996</v>
      </c>
      <c r="D45" s="8">
        <f>[3]Sum!D23/1000</f>
        <v>0</v>
      </c>
      <c r="E45" s="8">
        <f>[3]Sum!E23/1000</f>
        <v>23.049750000000003</v>
      </c>
      <c r="F45" s="8">
        <f>[3]Sum!F23/1000</f>
        <v>12.783818399999998</v>
      </c>
      <c r="G45" s="8">
        <f>[3]Sum!G23/1000</f>
        <v>74.706331200000008</v>
      </c>
      <c r="H45" s="8">
        <f>[3]Sum!H23/1000</f>
        <v>15.594902399999999</v>
      </c>
      <c r="I45" s="8">
        <f>[3]Sum!I23/1000</f>
        <v>17.557843200000001</v>
      </c>
      <c r="J45" s="8">
        <f>[3]Sum!J23/1000</f>
        <v>1.1205791999999999</v>
      </c>
      <c r="K45" s="8">
        <f>[3]Sum!K23/1000</f>
        <v>21.374137199999993</v>
      </c>
      <c r="L45" s="8">
        <f>[3]Sum!L23/1000</f>
        <v>500.93175239999994</v>
      </c>
      <c r="M45" s="8">
        <f>[3]Sum!M23/1000</f>
        <v>70.897220399999995</v>
      </c>
      <c r="N45" s="8">
        <f>[3]Sum!N23/1000</f>
        <v>72.302061600000002</v>
      </c>
      <c r="O45" s="8">
        <f>[3]Sum!O23/1000</f>
        <v>-1.4048412000000099</v>
      </c>
      <c r="P45" s="8">
        <f>[3]Sum!P23/1000</f>
        <v>458.38802399999997</v>
      </c>
      <c r="Q45" s="8">
        <f>[3]Sum!Q23/1000</f>
        <v>0.27234839999999999</v>
      </c>
      <c r="R45" s="8">
        <f>[3]Sum!R23/1000</f>
        <v>0</v>
      </c>
      <c r="S45" s="8">
        <f>[3]Sum!S23/1000</f>
        <v>4.5418848000000001</v>
      </c>
      <c r="T45" s="8">
        <f>[3]Sum!T23/1000</f>
        <v>2.6251091999999998</v>
      </c>
      <c r="W45" s="13">
        <f t="shared" si="1"/>
        <v>0.27051260114248338</v>
      </c>
    </row>
    <row r="46" spans="2:23" x14ac:dyDescent="0.3">
      <c r="B46">
        <f>[3]Sum!B24</f>
        <v>2024</v>
      </c>
      <c r="C46" s="8">
        <f>[3]Sum!C24/1000</f>
        <v>328.78750319999995</v>
      </c>
      <c r="D46" s="8">
        <f>[3]Sum!D24/1000</f>
        <v>0</v>
      </c>
      <c r="E46" s="8">
        <f>[3]Sum!E24/1000</f>
        <v>23.072701200000004</v>
      </c>
      <c r="F46" s="8">
        <f>[3]Sum!F24/1000</f>
        <v>12.783818399999998</v>
      </c>
      <c r="G46" s="8">
        <f>[3]Sum!G24/1000</f>
        <v>76.111172400000015</v>
      </c>
      <c r="H46" s="8">
        <f>[3]Sum!H24/1000</f>
        <v>15.680399999999999</v>
      </c>
      <c r="I46" s="8">
        <f>[3]Sum!I24/1000</f>
        <v>32.107940399999997</v>
      </c>
      <c r="J46" s="8">
        <f>[3]Sum!J24/1000</f>
        <v>1.1205791999999999</v>
      </c>
      <c r="K46" s="8">
        <f>[3]Sum!K24/1000</f>
        <v>26.285080799999999</v>
      </c>
      <c r="L46" s="8">
        <f>[3]Sum!L24/1000</f>
        <v>515.94919559999994</v>
      </c>
      <c r="M46" s="8">
        <f>[3]Sum!M24/1000</f>
        <v>67.475389200000009</v>
      </c>
      <c r="N46" s="8">
        <f>[3]Sum!N24/1000</f>
        <v>68.878653600000007</v>
      </c>
      <c r="O46" s="8">
        <f>[3]Sum!O24/1000</f>
        <v>-1.4032644000000001</v>
      </c>
      <c r="P46" s="8">
        <f>[3]Sum!P24/1000</f>
        <v>472.73164800000001</v>
      </c>
      <c r="Q46" s="8">
        <f>[3]Sum!Q24/1000</f>
        <v>0.27234839999999999</v>
      </c>
      <c r="R46" s="8">
        <f>[3]Sum!R24/1000</f>
        <v>0</v>
      </c>
      <c r="S46" s="8">
        <f>[3]Sum!S24/1000</f>
        <v>4.7876903999999998</v>
      </c>
      <c r="T46" s="8">
        <f>[3]Sum!T24/1000</f>
        <v>2.8282536</v>
      </c>
      <c r="W46" s="13">
        <f t="shared" si="1"/>
        <v>0.30337866311698569</v>
      </c>
    </row>
    <row r="47" spans="2:23" x14ac:dyDescent="0.3">
      <c r="B47">
        <f>[3]Sum!B25</f>
        <v>2025</v>
      </c>
      <c r="C47" s="8">
        <f>[3]Sum!C25/1000</f>
        <v>317.4980531999999</v>
      </c>
      <c r="D47" s="8">
        <f>[3]Sum!D25/1000</f>
        <v>0</v>
      </c>
      <c r="E47" s="8">
        <f>[3]Sum!E25/1000</f>
        <v>23.970513600000007</v>
      </c>
      <c r="F47" s="8">
        <f>[3]Sum!F25/1000</f>
        <v>22.828822799999998</v>
      </c>
      <c r="G47" s="8">
        <f>[3]Sum!G25/1000</f>
        <v>80.983834800000025</v>
      </c>
      <c r="H47" s="8">
        <f>[3]Sum!H25/1000</f>
        <v>15.680399999999999</v>
      </c>
      <c r="I47" s="8">
        <f>[3]Sum!I25/1000</f>
        <v>38.576236799999997</v>
      </c>
      <c r="J47" s="8">
        <f>[3]Sum!J25/1000</f>
        <v>1.1205791999999999</v>
      </c>
      <c r="K47" s="8">
        <f>[3]Sum!K25/1000</f>
        <v>30.817855199999993</v>
      </c>
      <c r="L47" s="8">
        <f>[3]Sum!L25/1000</f>
        <v>531.47629559999996</v>
      </c>
      <c r="M47" s="8">
        <f>[3]Sum!M25/1000</f>
        <v>64.575829200000001</v>
      </c>
      <c r="N47" s="8">
        <f>[3]Sum!N25/1000</f>
        <v>65.882646000000008</v>
      </c>
      <c r="O47" s="8">
        <f>[3]Sum!O25/1000</f>
        <v>-1.3068168000000078</v>
      </c>
      <c r="P47" s="8">
        <f>[3]Sum!P25/1000</f>
        <v>489.49565999999999</v>
      </c>
      <c r="Q47" s="8">
        <f>[3]Sum!Q25/1000</f>
        <v>0.27234839999999999</v>
      </c>
      <c r="R47" s="8">
        <f>[3]Sum!R25/1000</f>
        <v>0</v>
      </c>
      <c r="S47" s="8">
        <f>[3]Sum!S25/1000</f>
        <v>4.9493124000000002</v>
      </c>
      <c r="T47" s="8">
        <f>[3]Sum!T25/1000</f>
        <v>4.6657511999999999</v>
      </c>
      <c r="W47" s="13">
        <f t="shared" si="1"/>
        <v>0.32657152135995904</v>
      </c>
    </row>
    <row r="48" spans="2:23" x14ac:dyDescent="0.3">
      <c r="B48">
        <f>[3]Sum!B26</f>
        <v>2026</v>
      </c>
      <c r="C48" s="8">
        <f>[3]Sum!C26/1000</f>
        <v>317.48815439999993</v>
      </c>
      <c r="D48" s="8">
        <f>[3]Sum!D26/1000</f>
        <v>0</v>
      </c>
      <c r="E48" s="8">
        <f>[3]Sum!E26/1000</f>
        <v>21.357843599999999</v>
      </c>
      <c r="F48" s="8">
        <f>[3]Sum!F26/1000</f>
        <v>22.828822799999998</v>
      </c>
      <c r="G48" s="8">
        <f>[3]Sum!G26/1000</f>
        <v>86.349072000000007</v>
      </c>
      <c r="H48" s="8">
        <f>[3]Sum!H26/1000</f>
        <v>15.680399999999999</v>
      </c>
      <c r="I48" s="8">
        <f>[3]Sum!I26/1000</f>
        <v>43.310403600000008</v>
      </c>
      <c r="J48" s="8">
        <f>[3]Sum!J26/1000</f>
        <v>1.1205791999999999</v>
      </c>
      <c r="K48" s="8">
        <f>[3]Sum!K26/1000</f>
        <v>35.380413599999997</v>
      </c>
      <c r="L48" s="8">
        <f>[3]Sum!L26/1000</f>
        <v>543.5156892</v>
      </c>
      <c r="M48" s="8">
        <f>[3]Sum!M26/1000</f>
        <v>67.075758000000008</v>
      </c>
      <c r="N48" s="8">
        <f>[3]Sum!N26/1000</f>
        <v>68.510733600000009</v>
      </c>
      <c r="O48" s="8">
        <f>[3]Sum!O26/1000</f>
        <v>-1.4349756000000051</v>
      </c>
      <c r="P48" s="8">
        <f>[3]Sum!P26/1000</f>
        <v>506.33763599999997</v>
      </c>
      <c r="Q48" s="8">
        <f>[3]Sum!Q26/1000</f>
        <v>0.26691720000000002</v>
      </c>
      <c r="R48" s="8">
        <f>[3]Sum!R26/1000</f>
        <v>0</v>
      </c>
      <c r="S48" s="8">
        <f>[3]Sum!S26/1000</f>
        <v>5.1543840000000003</v>
      </c>
      <c r="T48" s="8">
        <f>[3]Sum!T26/1000</f>
        <v>10.002080399999999</v>
      </c>
      <c r="W48" s="13">
        <f t="shared" si="1"/>
        <v>0.35244867122643814</v>
      </c>
    </row>
    <row r="49" spans="1:23" x14ac:dyDescent="0.3">
      <c r="B49">
        <f>[3]Sum!B27</f>
        <v>2027</v>
      </c>
      <c r="C49" s="8">
        <f>[3]Sum!C27/1000</f>
        <v>316.20586559999998</v>
      </c>
      <c r="D49" s="8">
        <f>[3]Sum!D27/1000</f>
        <v>0</v>
      </c>
      <c r="E49" s="8">
        <f>[3]Sum!E27/1000</f>
        <v>21.411542400000002</v>
      </c>
      <c r="F49" s="8">
        <f>[3]Sum!F27/1000</f>
        <v>22.828822799999998</v>
      </c>
      <c r="G49" s="8">
        <f>[3]Sum!G27/1000</f>
        <v>90.190332000000012</v>
      </c>
      <c r="H49" s="8">
        <f>[3]Sum!H27/1000</f>
        <v>15.680399999999999</v>
      </c>
      <c r="I49" s="8">
        <f>[3]Sum!I27/1000</f>
        <v>46.22108879999999</v>
      </c>
      <c r="J49" s="8">
        <f>[3]Sum!J27/1000</f>
        <v>1.1205791999999999</v>
      </c>
      <c r="K49" s="8">
        <f>[3]Sum!K27/1000</f>
        <v>39.160178399999999</v>
      </c>
      <c r="L49" s="8">
        <f>[3]Sum!L27/1000</f>
        <v>552.81880919999992</v>
      </c>
      <c r="M49" s="8">
        <f>[3]Sum!M27/1000</f>
        <v>66.045757199999997</v>
      </c>
      <c r="N49" s="8">
        <f>[3]Sum!N27/1000</f>
        <v>67.527511200000006</v>
      </c>
      <c r="O49" s="8">
        <f>[3]Sum!O27/1000</f>
        <v>-1.4817540000000153</v>
      </c>
      <c r="P49" s="8">
        <f>[3]Sum!P27/1000</f>
        <v>522.51910799999996</v>
      </c>
      <c r="Q49" s="8">
        <f>[3]Sum!Q27/1000</f>
        <v>0.26174879999999995</v>
      </c>
      <c r="R49" s="8">
        <f>[3]Sum!R27/1000</f>
        <v>0</v>
      </c>
      <c r="S49" s="8">
        <f>[3]Sum!S27/1000</f>
        <v>5.3929187999999995</v>
      </c>
      <c r="T49" s="8">
        <f>[3]Sum!T27/1000</f>
        <v>17.002021199999998</v>
      </c>
      <c r="W49" s="13">
        <f t="shared" si="1"/>
        <v>0.3732001086864693</v>
      </c>
    </row>
    <row r="50" spans="1:23" x14ac:dyDescent="0.3">
      <c r="B50">
        <f>[3]Sum!B28</f>
        <v>2028</v>
      </c>
      <c r="C50" s="8">
        <f>[3]Sum!C28/1000</f>
        <v>316.8612887999999</v>
      </c>
      <c r="D50" s="8">
        <f>[3]Sum!D28/1000</f>
        <v>0</v>
      </c>
      <c r="E50" s="8">
        <f>[3]Sum!E28/1000</f>
        <v>21.4321284</v>
      </c>
      <c r="F50" s="8">
        <f>[3]Sum!F28/1000</f>
        <v>22.828822799999998</v>
      </c>
      <c r="G50" s="8">
        <f>[3]Sum!G28/1000</f>
        <v>90.638668800000033</v>
      </c>
      <c r="H50" s="8">
        <f>[3]Sum!H28/1000</f>
        <v>15.680399999999999</v>
      </c>
      <c r="I50" s="8">
        <f>[3]Sum!I28/1000</f>
        <v>51.170926799999989</v>
      </c>
      <c r="J50" s="8">
        <f>[3]Sum!J28/1000</f>
        <v>1.1205791999999999</v>
      </c>
      <c r="K50" s="8">
        <f>[3]Sum!K28/1000</f>
        <v>40.697295600000004</v>
      </c>
      <c r="L50" s="8">
        <f>[3]Sum!L28/1000</f>
        <v>560.43011039999999</v>
      </c>
      <c r="M50" s="8">
        <f>[3]Sum!M28/1000</f>
        <v>62.470012799999999</v>
      </c>
      <c r="N50" s="8">
        <f>[3]Sum!N28/1000</f>
        <v>63.887205600000001</v>
      </c>
      <c r="O50" s="8">
        <f>[3]Sum!O28/1000</f>
        <v>-1.4171928000000042</v>
      </c>
      <c r="P50" s="8">
        <f>[3]Sum!P28/1000</f>
        <v>538.74875999999995</v>
      </c>
      <c r="Q50" s="8">
        <f>[3]Sum!Q28/1000</f>
        <v>0.25789440000000002</v>
      </c>
      <c r="R50" s="8">
        <f>[3]Sum!R28/1000</f>
        <v>0</v>
      </c>
      <c r="S50" s="8">
        <f>[3]Sum!S28/1000</f>
        <v>5.6653548000000011</v>
      </c>
      <c r="T50" s="8">
        <f>[3]Sum!T28/1000</f>
        <v>25.187890800000002</v>
      </c>
      <c r="W50" s="13">
        <f t="shared" si="1"/>
        <v>0.38908717835715628</v>
      </c>
    </row>
    <row r="51" spans="1:23" x14ac:dyDescent="0.3">
      <c r="B51">
        <f>[3]Sum!B29</f>
        <v>2029</v>
      </c>
      <c r="C51" s="8">
        <f>[3]Sum!C29/1000</f>
        <v>316.54689239999993</v>
      </c>
      <c r="D51" s="8">
        <f>[3]Sum!D29/1000</f>
        <v>0</v>
      </c>
      <c r="E51" s="8">
        <f>[3]Sum!E29/1000</f>
        <v>21.4297632</v>
      </c>
      <c r="F51" s="8">
        <f>[3]Sum!F29/1000</f>
        <v>22.828822799999998</v>
      </c>
      <c r="G51" s="8">
        <f>[3]Sum!G29/1000</f>
        <v>91.454049600000019</v>
      </c>
      <c r="H51" s="8">
        <f>[3]Sum!H29/1000</f>
        <v>15.800499599999998</v>
      </c>
      <c r="I51" s="8">
        <f>[3]Sum!I29/1000</f>
        <v>55.009208399999991</v>
      </c>
      <c r="J51" s="8">
        <f>[3]Sum!J29/1000</f>
        <v>1.1205791999999999</v>
      </c>
      <c r="K51" s="8">
        <f>[3]Sum!K29/1000</f>
        <v>43.430590799999997</v>
      </c>
      <c r="L51" s="8">
        <f>[3]Sum!L29/1000</f>
        <v>567.620406</v>
      </c>
      <c r="M51" s="8">
        <f>[3]Sum!M29/1000</f>
        <v>59.688625200000004</v>
      </c>
      <c r="N51" s="8">
        <f>[3]Sum!N29/1000</f>
        <v>61.0783992</v>
      </c>
      <c r="O51" s="8">
        <f>[3]Sum!O29/1000</f>
        <v>-1.3897739999999976</v>
      </c>
      <c r="P51" s="8">
        <f>[3]Sum!P29/1000</f>
        <v>555.52941599999997</v>
      </c>
      <c r="Q51" s="8">
        <f>[3]Sum!Q29/1000</f>
        <v>0.25325160000000002</v>
      </c>
      <c r="R51" s="8">
        <f>[3]Sum!R29/1000</f>
        <v>0</v>
      </c>
      <c r="S51" s="8">
        <f>[3]Sum!S29/1000</f>
        <v>5.9196576000000007</v>
      </c>
      <c r="T51" s="8">
        <f>[3]Sum!T29/1000</f>
        <v>34.277003999999991</v>
      </c>
      <c r="W51" s="13">
        <f t="shared" si="1"/>
        <v>0.40622207892826889</v>
      </c>
    </row>
    <row r="52" spans="1:23" x14ac:dyDescent="0.3">
      <c r="B52">
        <f>[3]Sum!B30</f>
        <v>2030</v>
      </c>
      <c r="C52" s="8">
        <f>[3]Sum!C30/1000</f>
        <v>315.89295839999994</v>
      </c>
      <c r="D52" s="8">
        <f>[3]Sum!D30/1000</f>
        <v>1.1475600000000001E-2</v>
      </c>
      <c r="E52" s="8">
        <f>[3]Sum!E30/1000</f>
        <v>12.900414</v>
      </c>
      <c r="F52" s="8">
        <f>[3]Sum!F30/1000</f>
        <v>26.9170272</v>
      </c>
      <c r="G52" s="8">
        <f>[3]Sum!G30/1000</f>
        <v>92.320150800000008</v>
      </c>
      <c r="H52" s="8">
        <f>[3]Sum!H30/1000</f>
        <v>15.958179599999999</v>
      </c>
      <c r="I52" s="8">
        <f>[3]Sum!I30/1000</f>
        <v>61.452363599999998</v>
      </c>
      <c r="J52" s="8">
        <f>[3]Sum!J30/1000</f>
        <v>1.1205791999999999</v>
      </c>
      <c r="K52" s="8">
        <f>[3]Sum!K30/1000</f>
        <v>47.515378800000001</v>
      </c>
      <c r="L52" s="8">
        <f>[3]Sum!L30/1000</f>
        <v>574.08852719999993</v>
      </c>
      <c r="M52" s="8">
        <f>[3]Sum!M30/1000</f>
        <v>64.932536399999989</v>
      </c>
      <c r="N52" s="8">
        <f>[3]Sum!N30/1000</f>
        <v>66.64958399999999</v>
      </c>
      <c r="O52" s="8">
        <f>[3]Sum!O30/1000</f>
        <v>-1.7170475999999981</v>
      </c>
      <c r="P52" s="8">
        <f>[3]Sum!P30/1000</f>
        <v>569.87479200000007</v>
      </c>
      <c r="Q52" s="8">
        <f>[3]Sum!Q30/1000</f>
        <v>8.0329200000000003E-2</v>
      </c>
      <c r="R52" s="8">
        <f>[3]Sum!R30/1000</f>
        <v>0</v>
      </c>
      <c r="S52" s="8">
        <f>[3]Sum!S30/1000</f>
        <v>6.1831583999999991</v>
      </c>
      <c r="T52" s="8">
        <f>[3]Sum!T30/1000</f>
        <v>42.410839199999998</v>
      </c>
      <c r="W52" s="13">
        <f t="shared" si="1"/>
        <v>0.42867144031683052</v>
      </c>
    </row>
    <row r="53" spans="1:23" x14ac:dyDescent="0.3">
      <c r="N53" s="13">
        <f>1-N52/N30</f>
        <v>0.35807743838441131</v>
      </c>
    </row>
    <row r="54" spans="1:23" ht="18" thickBot="1" x14ac:dyDescent="0.4">
      <c r="C54" s="4" t="s">
        <v>28</v>
      </c>
      <c r="D54" s="4"/>
      <c r="E54" s="4"/>
    </row>
    <row r="55" spans="1:23" ht="15" thickTop="1" x14ac:dyDescent="0.3">
      <c r="C55" t="str">
        <f>C9</f>
        <v>Coal</v>
      </c>
      <c r="D55" t="str">
        <f t="shared" ref="D55:F55" si="2">D9</f>
        <v>Oil</v>
      </c>
      <c r="E55" t="str">
        <f t="shared" si="2"/>
        <v>Gas</v>
      </c>
      <c r="F55" t="str">
        <f t="shared" si="2"/>
        <v>Nuclear</v>
      </c>
      <c r="G55" t="s">
        <v>29</v>
      </c>
      <c r="H55" t="s">
        <v>30</v>
      </c>
      <c r="I55" t="str">
        <f>H9</f>
        <v>Biomass</v>
      </c>
      <c r="J55" t="str">
        <f>I9</f>
        <v>Solar PV</v>
      </c>
      <c r="K55" t="str">
        <f>J9</f>
        <v>Solar Thermal</v>
      </c>
      <c r="L55" t="str">
        <f>K9</f>
        <v>Wind</v>
      </c>
      <c r="M55" t="str">
        <f>Q9</f>
        <v>Dist. Oil</v>
      </c>
      <c r="N55" t="str">
        <f>S9</f>
        <v>Mini Hydro</v>
      </c>
      <c r="O55" t="str">
        <f>T9</f>
        <v>Dist.Solar PV</v>
      </c>
      <c r="R55" t="str">
        <f>G9</f>
        <v>Hydro</v>
      </c>
    </row>
    <row r="56" spans="1:23" x14ac:dyDescent="0.3">
      <c r="A56" t="str">
        <f>$A$10</f>
        <v>RE</v>
      </c>
      <c r="B56">
        <f>[1]Sum!B41</f>
        <v>2010</v>
      </c>
      <c r="C56" s="11">
        <f>[1]Sum!C41/1000</f>
        <v>36.517020000000002</v>
      </c>
      <c r="D56" s="11">
        <f>[1]Sum!D41/1000</f>
        <v>2.9129999999999998</v>
      </c>
      <c r="E56" s="11">
        <f>[1]Sum!E41/1000</f>
        <v>1.0960000000000001</v>
      </c>
      <c r="F56" s="11">
        <f>[1]Sum!F41/1000</f>
        <v>1.8</v>
      </c>
      <c r="G56" s="11">
        <f>[1]RawDRr!J351/1000</f>
        <v>0</v>
      </c>
      <c r="H56" s="11">
        <f>R56-G56</f>
        <v>10.2126</v>
      </c>
      <c r="I56" s="11">
        <f>[1]Sum!H41/1000</f>
        <v>0.36241999999999996</v>
      </c>
      <c r="J56" s="11">
        <f>[1]Sum!I41/1000</f>
        <v>0</v>
      </c>
      <c r="K56" s="11">
        <f>[1]Sum!J41/1000</f>
        <v>0</v>
      </c>
      <c r="L56" s="11">
        <f>[1]Sum!K41/1000</f>
        <v>0</v>
      </c>
      <c r="M56" s="11">
        <f>[1]Sum!Q41/1000</f>
        <v>0.38486000000000004</v>
      </c>
      <c r="N56" s="11">
        <f>[1]Sum!S41/1000</f>
        <v>0</v>
      </c>
      <c r="O56" s="11">
        <f>[1]Sum!T41/1000</f>
        <v>0</v>
      </c>
      <c r="P56" s="11"/>
      <c r="R56" s="11">
        <f>[1]Sum!G41/1000</f>
        <v>10.2126</v>
      </c>
    </row>
    <row r="57" spans="1:23" x14ac:dyDescent="0.3">
      <c r="B57">
        <f>[1]Sum!B42</f>
        <v>2011</v>
      </c>
      <c r="C57" s="11">
        <f>[1]Sum!C42/1000</f>
        <v>37.196020000000004</v>
      </c>
      <c r="D57" s="11">
        <f>[1]Sum!D42/1000</f>
        <v>2.9129999999999998</v>
      </c>
      <c r="E57" s="11">
        <f>[1]Sum!E42/1000</f>
        <v>1.1140000000000001</v>
      </c>
      <c r="F57" s="11">
        <f>[1]Sum!F42/1000</f>
        <v>1.8</v>
      </c>
      <c r="G57" s="11">
        <f>[1]RawDRr!J352/1000</f>
        <v>0</v>
      </c>
      <c r="H57" s="11">
        <f t="shared" ref="H57:H98" si="3">R57-G57</f>
        <v>10.7636</v>
      </c>
      <c r="I57" s="11">
        <f>[1]Sum!H42/1000</f>
        <v>0.62141999999999997</v>
      </c>
      <c r="J57" s="11">
        <f>[1]Sum!I42/1000</f>
        <v>0</v>
      </c>
      <c r="K57" s="11">
        <f>[1]Sum!J42/1000</f>
        <v>0</v>
      </c>
      <c r="L57" s="11">
        <f>[1]Sum!K42/1000</f>
        <v>0</v>
      </c>
      <c r="M57" s="11">
        <f>[1]Sum!Q42/1000</f>
        <v>0.66766000000000003</v>
      </c>
      <c r="N57" s="11">
        <f>[1]Sum!S42/1000</f>
        <v>0</v>
      </c>
      <c r="O57" s="11">
        <f>[1]Sum!T42/1000</f>
        <v>0</v>
      </c>
      <c r="P57" s="11"/>
      <c r="R57" s="11">
        <f>[1]Sum!G42/1000</f>
        <v>10.7636</v>
      </c>
    </row>
    <row r="58" spans="1:23" x14ac:dyDescent="0.3">
      <c r="B58">
        <f>[1]Sum!B43</f>
        <v>2012</v>
      </c>
      <c r="C58" s="11">
        <f>[1]Sum!C43/1000</f>
        <v>38.099020000000003</v>
      </c>
      <c r="D58" s="11">
        <f>[1]Sum!D43/1000</f>
        <v>2.9729999999999999</v>
      </c>
      <c r="E58" s="11">
        <f>[1]Sum!E43/1000</f>
        <v>1.341</v>
      </c>
      <c r="F58" s="11">
        <f>[1]Sum!F43/1000</f>
        <v>1.8</v>
      </c>
      <c r="G58" s="11">
        <f>[1]RawDRr!J353/1000</f>
        <v>0</v>
      </c>
      <c r="H58" s="11">
        <f t="shared" si="3"/>
        <v>11.182600000000001</v>
      </c>
      <c r="I58" s="11">
        <f>[1]Sum!H43/1000</f>
        <v>0.70561999999999991</v>
      </c>
      <c r="J58" s="11">
        <f>[1]Sum!I43/1000</f>
        <v>0</v>
      </c>
      <c r="K58" s="11">
        <f>[1]Sum!J43/1000</f>
        <v>0</v>
      </c>
      <c r="L58" s="11">
        <f>[1]Sum!K43/1000</f>
        <v>0</v>
      </c>
      <c r="M58" s="11">
        <f>[1]Sum!Q43/1000</f>
        <v>0.90349000000000002</v>
      </c>
      <c r="N58" s="11">
        <f>[1]Sum!S43/1000</f>
        <v>3.6670000000000001E-2</v>
      </c>
      <c r="O58" s="11">
        <f>[1]Sum!T43/1000</f>
        <v>0</v>
      </c>
      <c r="P58" s="11"/>
      <c r="R58" s="11">
        <f>[1]Sum!G43/1000</f>
        <v>11.182600000000001</v>
      </c>
    </row>
    <row r="59" spans="1:23" x14ac:dyDescent="0.3">
      <c r="B59">
        <f>[1]Sum!B44</f>
        <v>2013</v>
      </c>
      <c r="C59" s="11">
        <f>[1]Sum!C44/1000</f>
        <v>39.022020000000005</v>
      </c>
      <c r="D59" s="11">
        <f>[1]Sum!D44/1000</f>
        <v>2.9729999999999999</v>
      </c>
      <c r="E59" s="11">
        <f>[1]Sum!E44/1000</f>
        <v>1.361</v>
      </c>
      <c r="F59" s="11">
        <f>[1]Sum!F44/1000</f>
        <v>1.8</v>
      </c>
      <c r="G59" s="11">
        <f>[1]RawDRr!J354/1000</f>
        <v>0</v>
      </c>
      <c r="H59" s="11">
        <f t="shared" si="3"/>
        <v>11.5426</v>
      </c>
      <c r="I59" s="11">
        <f>[1]Sum!H44/1000</f>
        <v>0.71517999999999993</v>
      </c>
      <c r="J59" s="11">
        <f>[1]Sum!I44/1000</f>
        <v>0.45637</v>
      </c>
      <c r="K59" s="11">
        <f>[1]Sum!J44/1000</f>
        <v>0</v>
      </c>
      <c r="L59" s="11">
        <f>[1]Sum!K44/1000</f>
        <v>0.63400000000000001</v>
      </c>
      <c r="M59" s="11">
        <f>[1]Sum!Q44/1000</f>
        <v>0.9486500000000001</v>
      </c>
      <c r="N59" s="11">
        <f>[1]Sum!S44/1000</f>
        <v>3.6670000000000001E-2</v>
      </c>
      <c r="O59" s="11">
        <f>[1]Sum!T44/1000</f>
        <v>0</v>
      </c>
      <c r="P59" s="11"/>
      <c r="R59" s="11">
        <f>[1]Sum!G44/1000</f>
        <v>11.5426</v>
      </c>
    </row>
    <row r="60" spans="1:23" x14ac:dyDescent="0.3">
      <c r="B60">
        <f>[1]Sum!B45</f>
        <v>2014</v>
      </c>
      <c r="C60" s="11">
        <f>[1]Sum!C45/1000</f>
        <v>40.094020000000008</v>
      </c>
      <c r="D60" s="11">
        <f>[1]Sum!D45/1000</f>
        <v>2.9729999999999999</v>
      </c>
      <c r="E60" s="11">
        <f>[1]Sum!E45/1000</f>
        <v>3.4720500000000003</v>
      </c>
      <c r="F60" s="11">
        <f>[1]Sum!F45/1000</f>
        <v>1.8406199999999999</v>
      </c>
      <c r="G60" s="11">
        <f>[1]RawDRr!J355/1000</f>
        <v>0</v>
      </c>
      <c r="H60" s="11">
        <f t="shared" si="3"/>
        <v>13.470880000000001</v>
      </c>
      <c r="I60" s="11">
        <f>[1]Sum!H45/1000</f>
        <v>0.71517999999999993</v>
      </c>
      <c r="J60" s="11">
        <f>[1]Sum!I45/1000</f>
        <v>0.78737000000000001</v>
      </c>
      <c r="K60" s="11">
        <f>[1]Sum!J45/1000</f>
        <v>0.05</v>
      </c>
      <c r="L60" s="11">
        <f>[1]Sum!K45/1000</f>
        <v>1.236</v>
      </c>
      <c r="M60" s="11">
        <f>[1]Sum!Q45/1000</f>
        <v>0.94877</v>
      </c>
      <c r="N60" s="11">
        <f>[1]Sum!S45/1000</f>
        <v>0.17438000000000001</v>
      </c>
      <c r="O60" s="11">
        <f>[1]Sum!T45/1000</f>
        <v>0</v>
      </c>
      <c r="P60" s="11"/>
      <c r="R60" s="11">
        <f>[1]Sum!G45/1000</f>
        <v>13.470880000000001</v>
      </c>
    </row>
    <row r="61" spans="1:23" x14ac:dyDescent="0.3">
      <c r="B61">
        <f>[1]Sum!B46</f>
        <v>2015</v>
      </c>
      <c r="C61" s="11">
        <f>[1]Sum!C46/1000</f>
        <v>42.363020000000006</v>
      </c>
      <c r="D61" s="11">
        <f>[1]Sum!D46/1000</f>
        <v>2.9729999999999999</v>
      </c>
      <c r="E61" s="11">
        <f>[1]Sum!E46/1000</f>
        <v>3.4958199999999997</v>
      </c>
      <c r="F61" s="11">
        <f>[1]Sum!F46/1000</f>
        <v>1.8406199999999999</v>
      </c>
      <c r="G61" s="11">
        <f>[1]RawDRr!J356/1000</f>
        <v>0</v>
      </c>
      <c r="H61" s="11">
        <f t="shared" si="3"/>
        <v>13.67801</v>
      </c>
      <c r="I61" s="11">
        <f>[1]Sum!H46/1000</f>
        <v>0.71517999999999993</v>
      </c>
      <c r="J61" s="11">
        <f>[1]Sum!I46/1000</f>
        <v>1.2043699999999999</v>
      </c>
      <c r="K61" s="11">
        <f>[1]Sum!J46/1000</f>
        <v>0.15</v>
      </c>
      <c r="L61" s="11">
        <f>[1]Sum!K46/1000</f>
        <v>1.889</v>
      </c>
      <c r="M61" s="11">
        <f>[1]Sum!Q46/1000</f>
        <v>0.95117000000000007</v>
      </c>
      <c r="N61" s="11">
        <f>[1]Sum!S46/1000</f>
        <v>0.25791000000000003</v>
      </c>
      <c r="O61" s="11">
        <f>[1]Sum!T46/1000</f>
        <v>0</v>
      </c>
      <c r="P61" s="11"/>
      <c r="R61" s="11">
        <f>[1]Sum!G46/1000</f>
        <v>13.67801</v>
      </c>
    </row>
    <row r="62" spans="1:23" x14ac:dyDescent="0.3">
      <c r="B62">
        <f>[1]Sum!B47</f>
        <v>2016</v>
      </c>
      <c r="C62" s="11">
        <f>[1]Sum!C47/1000</f>
        <v>43.781060000000004</v>
      </c>
      <c r="D62" s="11">
        <f>[1]Sum!D47/1000</f>
        <v>2.9729999999999999</v>
      </c>
      <c r="E62" s="11">
        <f>[1]Sum!E47/1000</f>
        <v>3.5013099999999997</v>
      </c>
      <c r="F62" s="11">
        <f>[1]Sum!F47/1000</f>
        <v>1.8406199999999999</v>
      </c>
      <c r="G62" s="11">
        <f>[1]RawDRr!J357/1000</f>
        <v>0</v>
      </c>
      <c r="H62" s="11">
        <f t="shared" si="3"/>
        <v>15.24832</v>
      </c>
      <c r="I62" s="11">
        <f>[1]Sum!H47/1000</f>
        <v>0.71517999999999993</v>
      </c>
      <c r="J62" s="11">
        <f>[1]Sum!I47/1000</f>
        <v>1.60537</v>
      </c>
      <c r="K62" s="11">
        <f>[1]Sum!J47/1000</f>
        <v>0.2</v>
      </c>
      <c r="L62" s="11">
        <f>[1]Sum!K47/1000</f>
        <v>1.889</v>
      </c>
      <c r="M62" s="11">
        <f>[1]Sum!Q47/1000</f>
        <v>0.95163000000000009</v>
      </c>
      <c r="N62" s="11">
        <f>[1]Sum!S47/1000</f>
        <v>0.34093000000000001</v>
      </c>
      <c r="O62" s="11">
        <f>[1]Sum!T47/1000</f>
        <v>0</v>
      </c>
      <c r="P62" s="11"/>
      <c r="R62" s="11">
        <f>[1]Sum!G47/1000</f>
        <v>15.24832</v>
      </c>
    </row>
    <row r="63" spans="1:23" x14ac:dyDescent="0.3">
      <c r="B63">
        <f>[1]Sum!B48</f>
        <v>2017</v>
      </c>
      <c r="C63" s="11">
        <f>[1]Sum!C48/1000</f>
        <v>45.970060000000004</v>
      </c>
      <c r="D63" s="11">
        <f>[1]Sum!D48/1000</f>
        <v>2.9729999999999999</v>
      </c>
      <c r="E63" s="11">
        <f>[1]Sum!E48/1000</f>
        <v>3.5013099999999997</v>
      </c>
      <c r="F63" s="11">
        <f>[1]Sum!F48/1000</f>
        <v>1.8406199999999999</v>
      </c>
      <c r="G63" s="11">
        <f>[1]RawDRr!J358/1000</f>
        <v>0</v>
      </c>
      <c r="H63" s="11">
        <f t="shared" si="3"/>
        <v>16.455379999999998</v>
      </c>
      <c r="I63" s="11">
        <f>[1]Sum!H48/1000</f>
        <v>0.72248000000000001</v>
      </c>
      <c r="J63" s="11">
        <f>[1]Sum!I48/1000</f>
        <v>1.60537</v>
      </c>
      <c r="K63" s="11">
        <f>[1]Sum!J48/1000</f>
        <v>0.2</v>
      </c>
      <c r="L63" s="11">
        <f>[1]Sum!K48/1000</f>
        <v>1.889</v>
      </c>
      <c r="M63" s="11">
        <f>[1]Sum!Q48/1000</f>
        <v>0.95255999999999996</v>
      </c>
      <c r="N63" s="11">
        <f>[1]Sum!S48/1000</f>
        <v>0.42912</v>
      </c>
      <c r="O63" s="11">
        <f>[1]Sum!T48/1000</f>
        <v>0</v>
      </c>
      <c r="P63" s="11"/>
      <c r="R63" s="11">
        <f>[1]Sum!G48/1000</f>
        <v>16.455379999999998</v>
      </c>
    </row>
    <row r="64" spans="1:23" x14ac:dyDescent="0.3">
      <c r="B64">
        <f>[1]Sum!B49</f>
        <v>2018</v>
      </c>
      <c r="C64" s="11">
        <f>[1]Sum!C49/1000</f>
        <v>46.951950000000004</v>
      </c>
      <c r="D64" s="11">
        <f>[1]Sum!D49/1000</f>
        <v>2.9729999999999999</v>
      </c>
      <c r="E64" s="11">
        <f>[1]Sum!E49/1000</f>
        <v>3.5013099999999997</v>
      </c>
      <c r="F64" s="11">
        <f>[1]Sum!F49/1000</f>
        <v>1.8406199999999999</v>
      </c>
      <c r="G64" s="11">
        <f>[1]RawDRr!J359/1000</f>
        <v>0.9</v>
      </c>
      <c r="H64" s="11">
        <f t="shared" si="3"/>
        <v>17.738780000000002</v>
      </c>
      <c r="I64" s="11">
        <f>[1]Sum!H49/1000</f>
        <v>0.72678999999999994</v>
      </c>
      <c r="J64" s="11">
        <f>[1]Sum!I49/1000</f>
        <v>1.60537</v>
      </c>
      <c r="K64" s="11">
        <f>[1]Sum!J49/1000</f>
        <v>0.2</v>
      </c>
      <c r="L64" s="11">
        <f>[1]Sum!K49/1000</f>
        <v>1.889</v>
      </c>
      <c r="M64" s="11">
        <f>[1]Sum!Q49/1000</f>
        <v>0.95255999999999996</v>
      </c>
      <c r="N64" s="11">
        <f>[1]Sum!S49/1000</f>
        <v>0.7065499999999999</v>
      </c>
      <c r="O64" s="11">
        <f>[1]Sum!T49/1000</f>
        <v>0</v>
      </c>
      <c r="P64" s="11"/>
      <c r="R64" s="11">
        <f>[1]Sum!G49/1000</f>
        <v>18.638780000000001</v>
      </c>
    </row>
    <row r="65" spans="1:18" x14ac:dyDescent="0.3">
      <c r="B65">
        <f>[1]Sum!B50</f>
        <v>2019</v>
      </c>
      <c r="C65" s="11">
        <f>[1]Sum!C50/1000</f>
        <v>48.726780000000005</v>
      </c>
      <c r="D65" s="11">
        <f>[1]Sum!D50/1000</f>
        <v>2.9729999999999999</v>
      </c>
      <c r="E65" s="11">
        <f>[1]Sum!E50/1000</f>
        <v>3.5013099999999997</v>
      </c>
      <c r="F65" s="11">
        <f>[1]Sum!F50/1000</f>
        <v>1.8406199999999999</v>
      </c>
      <c r="G65" s="11">
        <f>[1]RawDRr!J360/1000</f>
        <v>1.8</v>
      </c>
      <c r="H65" s="11">
        <f t="shared" si="3"/>
        <v>18.040040000000001</v>
      </c>
      <c r="I65" s="11">
        <f>[1]Sum!H50/1000</f>
        <v>0.78211999999999993</v>
      </c>
      <c r="J65" s="11">
        <f>[1]Sum!I50/1000</f>
        <v>1.60537</v>
      </c>
      <c r="K65" s="11">
        <f>[1]Sum!J50/1000</f>
        <v>0.2</v>
      </c>
      <c r="L65" s="11">
        <f>[1]Sum!K50/1000</f>
        <v>1.889</v>
      </c>
      <c r="M65" s="11">
        <f>[1]Sum!Q50/1000</f>
        <v>0.93855</v>
      </c>
      <c r="N65" s="11">
        <f>[1]Sum!S50/1000</f>
        <v>0.8505600000000002</v>
      </c>
      <c r="O65" s="11">
        <f>[1]Sum!T50/1000</f>
        <v>0</v>
      </c>
      <c r="P65" s="11"/>
      <c r="R65" s="11">
        <f>[1]Sum!G50/1000</f>
        <v>19.840040000000002</v>
      </c>
    </row>
    <row r="66" spans="1:18" x14ac:dyDescent="0.3">
      <c r="B66">
        <f>[1]Sum!B51</f>
        <v>2020</v>
      </c>
      <c r="C66" s="11">
        <f>[1]Sum!C51/1000</f>
        <v>49.68383</v>
      </c>
      <c r="D66" s="11">
        <f>[1]Sum!D51/1000</f>
        <v>2.9729999999999999</v>
      </c>
      <c r="E66" s="11">
        <f>[1]Sum!E51/1000</f>
        <v>3.5013099999999997</v>
      </c>
      <c r="F66" s="11">
        <f>[1]Sum!F51/1000</f>
        <v>1.8406199999999999</v>
      </c>
      <c r="G66" s="11">
        <f>[1]RawDRr!J361/1000</f>
        <v>2.7</v>
      </c>
      <c r="H66" s="11">
        <f t="shared" si="3"/>
        <v>19.03546</v>
      </c>
      <c r="I66" s="11">
        <f>[1]Sum!H51/1000</f>
        <v>0.78415999999999997</v>
      </c>
      <c r="J66" s="11">
        <f>[1]Sum!I51/1000</f>
        <v>1.60537</v>
      </c>
      <c r="K66" s="11">
        <f>[1]Sum!J51/1000</f>
        <v>0.2</v>
      </c>
      <c r="L66" s="11">
        <f>[1]Sum!K51/1000</f>
        <v>1.889</v>
      </c>
      <c r="M66" s="11">
        <f>[1]Sum!Q51/1000</f>
        <v>0.76500000000000001</v>
      </c>
      <c r="N66" s="11">
        <f>[1]Sum!S51/1000</f>
        <v>0.97422000000000009</v>
      </c>
      <c r="O66" s="11">
        <f>[1]Sum!T51/1000</f>
        <v>1.3789999999999998E-2</v>
      </c>
      <c r="P66" s="11"/>
      <c r="R66" s="11">
        <f>[1]Sum!G51/1000</f>
        <v>21.73546</v>
      </c>
    </row>
    <row r="67" spans="1:18" x14ac:dyDescent="0.3">
      <c r="B67">
        <f>[1]Sum!B52</f>
        <v>2021</v>
      </c>
      <c r="C67" s="11">
        <f>[1]Sum!C52/1000</f>
        <v>49.68383</v>
      </c>
      <c r="D67" s="11">
        <f>[1]Sum!D52/1000</f>
        <v>2.9729999999999999</v>
      </c>
      <c r="E67" s="11">
        <f>[1]Sum!E52/1000</f>
        <v>3.5013099999999997</v>
      </c>
      <c r="F67" s="11">
        <f>[1]Sum!F52/1000</f>
        <v>1.8406199999999999</v>
      </c>
      <c r="G67" s="11">
        <f>[1]RawDRr!J362/1000</f>
        <v>3.6</v>
      </c>
      <c r="H67" s="11">
        <f t="shared" si="3"/>
        <v>19.737599999999997</v>
      </c>
      <c r="I67" s="11">
        <f>[1]Sum!H52/1000</f>
        <v>1.07151</v>
      </c>
      <c r="J67" s="11">
        <f>[1]Sum!I52/1000</f>
        <v>1.60537</v>
      </c>
      <c r="K67" s="11">
        <f>[1]Sum!J52/1000</f>
        <v>0.2</v>
      </c>
      <c r="L67" s="11">
        <f>[1]Sum!K52/1000</f>
        <v>3.3889999999999998</v>
      </c>
      <c r="M67" s="11">
        <f>[1]Sum!Q52/1000</f>
        <v>0.59025000000000005</v>
      </c>
      <c r="N67" s="11">
        <f>[1]Sum!S52/1000</f>
        <v>1.0334400000000001</v>
      </c>
      <c r="O67" s="11">
        <f>[1]Sum!T52/1000</f>
        <v>0.70228999999999997</v>
      </c>
      <c r="P67" s="11"/>
      <c r="R67" s="11">
        <f>[1]Sum!G52/1000</f>
        <v>23.337599999999998</v>
      </c>
    </row>
    <row r="68" spans="1:18" x14ac:dyDescent="0.3">
      <c r="B68">
        <f>[1]Sum!B53</f>
        <v>2022</v>
      </c>
      <c r="C68" s="11">
        <f>[1]Sum!C53/1000</f>
        <v>49.701910000000005</v>
      </c>
      <c r="D68" s="11">
        <f>[1]Sum!D53/1000</f>
        <v>2.9729999999999999</v>
      </c>
      <c r="E68" s="11">
        <f>[1]Sum!E53/1000</f>
        <v>3.5013099999999997</v>
      </c>
      <c r="F68" s="11">
        <f>[1]Sum!F53/1000</f>
        <v>1.8406199999999999</v>
      </c>
      <c r="G68" s="11">
        <f>[1]RawDRr!J363/1000</f>
        <v>4.5</v>
      </c>
      <c r="H68" s="11">
        <f t="shared" si="3"/>
        <v>20.688599999999997</v>
      </c>
      <c r="I68" s="11">
        <f>[1]Sum!H53/1000</f>
        <v>1.3262</v>
      </c>
      <c r="J68" s="11">
        <f>[1]Sum!I53/1000</f>
        <v>1.60537</v>
      </c>
      <c r="K68" s="11">
        <f>[1]Sum!J53/1000</f>
        <v>0.2</v>
      </c>
      <c r="L68" s="11">
        <f>[1]Sum!K53/1000</f>
        <v>5.0468400000000004</v>
      </c>
      <c r="M68" s="11">
        <f>[1]Sum!Q53/1000</f>
        <v>0.56659999999999999</v>
      </c>
      <c r="N68" s="11">
        <f>[1]Sum!S53/1000</f>
        <v>1.12442</v>
      </c>
      <c r="O68" s="11">
        <f>[1]Sum!T53/1000</f>
        <v>1.20896</v>
      </c>
      <c r="P68" s="11"/>
      <c r="R68" s="11">
        <f>[1]Sum!G53/1000</f>
        <v>25.188599999999997</v>
      </c>
    </row>
    <row r="69" spans="1:18" x14ac:dyDescent="0.3">
      <c r="B69">
        <f>[1]Sum!B54</f>
        <v>2023</v>
      </c>
      <c r="C69" s="11">
        <f>[1]Sum!C54/1000</f>
        <v>49.701910000000005</v>
      </c>
      <c r="D69" s="11">
        <f>[1]Sum!D54/1000</f>
        <v>2.9729999999999999</v>
      </c>
      <c r="E69" s="11">
        <f>[1]Sum!E54/1000</f>
        <v>4.5013099999999993</v>
      </c>
      <c r="F69" s="11">
        <f>[1]Sum!F54/1000</f>
        <v>1.8406199999999999</v>
      </c>
      <c r="G69" s="11">
        <f>[1]RawDRr!J364/1000</f>
        <v>5.4</v>
      </c>
      <c r="H69" s="11">
        <f t="shared" si="3"/>
        <v>21.360099999999996</v>
      </c>
      <c r="I69" s="11">
        <f>[1]Sum!H54/1000</f>
        <v>1.67432</v>
      </c>
      <c r="J69" s="11">
        <f>[1]Sum!I54/1000</f>
        <v>5.62995</v>
      </c>
      <c r="K69" s="11">
        <f>[1]Sum!J54/1000</f>
        <v>0.2</v>
      </c>
      <c r="L69" s="11">
        <f>[1]Sum!K54/1000</f>
        <v>8.3579599999999985</v>
      </c>
      <c r="M69" s="11">
        <f>[1]Sum!Q54/1000</f>
        <v>0.56659999999999999</v>
      </c>
      <c r="N69" s="11">
        <f>[1]Sum!S54/1000</f>
        <v>1.18621</v>
      </c>
      <c r="O69" s="11">
        <f>[1]Sum!T54/1000</f>
        <v>1.3325400000000001</v>
      </c>
      <c r="P69" s="11"/>
      <c r="R69" s="11">
        <f>[1]Sum!G54/1000</f>
        <v>26.760099999999998</v>
      </c>
    </row>
    <row r="70" spans="1:18" x14ac:dyDescent="0.3">
      <c r="B70">
        <f>[1]Sum!B55</f>
        <v>2024</v>
      </c>
      <c r="C70" s="11">
        <f>[1]Sum!C55/1000</f>
        <v>49.701910000000005</v>
      </c>
      <c r="D70" s="11">
        <f>[1]Sum!D55/1000</f>
        <v>2.9729999999999999</v>
      </c>
      <c r="E70" s="11">
        <f>[1]Sum!E55/1000</f>
        <v>5.5013099999999993</v>
      </c>
      <c r="F70" s="11">
        <f>[1]Sum!F55/1000</f>
        <v>1.8406199999999999</v>
      </c>
      <c r="G70" s="11">
        <f>[1]RawDRr!J365/1000</f>
        <v>6.3</v>
      </c>
      <c r="H70" s="11">
        <f t="shared" si="3"/>
        <v>21.631599999999999</v>
      </c>
      <c r="I70" s="11">
        <f>[1]Sum!H55/1000</f>
        <v>1.67432</v>
      </c>
      <c r="J70" s="11">
        <f>[1]Sum!I55/1000</f>
        <v>9.6667699999999996</v>
      </c>
      <c r="K70" s="11">
        <f>[1]Sum!J55/1000</f>
        <v>0.2</v>
      </c>
      <c r="L70" s="11">
        <f>[1]Sum!K55/1000</f>
        <v>10.833870000000001</v>
      </c>
      <c r="M70" s="11">
        <f>[1]Sum!Q55/1000</f>
        <v>0.56659999999999999</v>
      </c>
      <c r="N70" s="11">
        <f>[1]Sum!S55/1000</f>
        <v>1.2416100000000001</v>
      </c>
      <c r="O70" s="11">
        <f>[1]Sum!T55/1000</f>
        <v>1.4387300000000001</v>
      </c>
      <c r="P70" s="11"/>
      <c r="R70" s="11">
        <f>[1]Sum!G55/1000</f>
        <v>27.9316</v>
      </c>
    </row>
    <row r="71" spans="1:18" x14ac:dyDescent="0.3">
      <c r="B71">
        <f>[1]Sum!B56</f>
        <v>2025</v>
      </c>
      <c r="C71" s="11">
        <f>[1]Sum!C56/1000</f>
        <v>47.801910000000007</v>
      </c>
      <c r="D71" s="11">
        <f>[1]Sum!D56/1000</f>
        <v>2.782</v>
      </c>
      <c r="E71" s="11">
        <f>[1]Sum!E56/1000</f>
        <v>5.8323099999999997</v>
      </c>
      <c r="F71" s="11">
        <f>[1]Sum!F56/1000</f>
        <v>2.3425699999999998</v>
      </c>
      <c r="G71" s="11">
        <f>[1]RawDRr!J366/1000</f>
        <v>7.2</v>
      </c>
      <c r="H71" s="11">
        <f t="shared" si="3"/>
        <v>21.631599999999999</v>
      </c>
      <c r="I71" s="11">
        <f>[1]Sum!H56/1000</f>
        <v>1.67432</v>
      </c>
      <c r="J71" s="11">
        <f>[1]Sum!I56/1000</f>
        <v>14.02303</v>
      </c>
      <c r="K71" s="11">
        <f>[1]Sum!J56/1000</f>
        <v>0.2</v>
      </c>
      <c r="L71" s="11">
        <f>[1]Sum!K56/1000</f>
        <v>12.49413</v>
      </c>
      <c r="M71" s="11">
        <f>[1]Sum!Q56/1000</f>
        <v>0.56613999999999998</v>
      </c>
      <c r="N71" s="11">
        <f>[1]Sum!S56/1000</f>
        <v>1.2724900000000003</v>
      </c>
      <c r="O71" s="11">
        <f>[1]Sum!T56/1000</f>
        <v>4.3283800000000001</v>
      </c>
      <c r="P71" s="11"/>
      <c r="R71" s="11">
        <f>[1]Sum!G56/1000</f>
        <v>28.831599999999998</v>
      </c>
    </row>
    <row r="72" spans="1:18" x14ac:dyDescent="0.3">
      <c r="B72">
        <f>[1]Sum!B57</f>
        <v>2026</v>
      </c>
      <c r="C72" s="11">
        <f>[1]Sum!C57/1000</f>
        <v>47.801910000000007</v>
      </c>
      <c r="D72" s="11">
        <f>[1]Sum!D57/1000</f>
        <v>2.44</v>
      </c>
      <c r="E72" s="11">
        <f>[1]Sum!E57/1000</f>
        <v>6.8323099999999997</v>
      </c>
      <c r="F72" s="11">
        <f>[1]Sum!F57/1000</f>
        <v>2.3425699999999998</v>
      </c>
      <c r="G72" s="11">
        <f>[1]RawDRr!J367/1000</f>
        <v>8.1</v>
      </c>
      <c r="H72" s="11">
        <f t="shared" si="3"/>
        <v>21.662269999999999</v>
      </c>
      <c r="I72" s="11">
        <f>[1]Sum!H57/1000</f>
        <v>1.9041000000000001</v>
      </c>
      <c r="J72" s="11">
        <f>[1]Sum!I57/1000</f>
        <v>15.73283</v>
      </c>
      <c r="K72" s="11">
        <f>[1]Sum!J57/1000</f>
        <v>0.2</v>
      </c>
      <c r="L72" s="11">
        <f>[1]Sum!K57/1000</f>
        <v>14.384510000000001</v>
      </c>
      <c r="M72" s="11">
        <f>[1]Sum!Q57/1000</f>
        <v>0.56520999999999999</v>
      </c>
      <c r="N72" s="11">
        <f>[1]Sum!S57/1000</f>
        <v>1.34162</v>
      </c>
      <c r="O72" s="11">
        <f>[1]Sum!T57/1000</f>
        <v>7.077630000000001</v>
      </c>
      <c r="P72" s="11"/>
      <c r="R72" s="11">
        <f>[1]Sum!G57/1000</f>
        <v>29.762269999999997</v>
      </c>
    </row>
    <row r="73" spans="1:18" x14ac:dyDescent="0.3">
      <c r="B73">
        <f>[1]Sum!B58</f>
        <v>2027</v>
      </c>
      <c r="C73" s="11">
        <f>[1]Sum!C58/1000</f>
        <v>47.801910000000007</v>
      </c>
      <c r="D73" s="11">
        <f>[1]Sum!D58/1000</f>
        <v>2.44</v>
      </c>
      <c r="E73" s="11">
        <f>[1]Sum!E58/1000</f>
        <v>7.20282</v>
      </c>
      <c r="F73" s="11">
        <f>[1]Sum!F58/1000</f>
        <v>2.3425699999999998</v>
      </c>
      <c r="G73" s="11">
        <f>[1]RawDRr!J368/1000</f>
        <v>9</v>
      </c>
      <c r="H73" s="11">
        <f t="shared" si="3"/>
        <v>21.762269999999997</v>
      </c>
      <c r="I73" s="11">
        <f>[1]Sum!H58/1000</f>
        <v>1.9218299999999999</v>
      </c>
      <c r="J73" s="11">
        <f>[1]Sum!I58/1000</f>
        <v>16.620930000000001</v>
      </c>
      <c r="K73" s="11">
        <f>[1]Sum!J58/1000</f>
        <v>0.2</v>
      </c>
      <c r="L73" s="11">
        <f>[1]Sum!K58/1000</f>
        <v>16.0227</v>
      </c>
      <c r="M73" s="11">
        <f>[1]Sum!Q58/1000</f>
        <v>0.56520999999999999</v>
      </c>
      <c r="N73" s="11">
        <f>[1]Sum!S58/1000</f>
        <v>1.4227599999999998</v>
      </c>
      <c r="O73" s="11">
        <f>[1]Sum!T58/1000</f>
        <v>10.190439999999999</v>
      </c>
      <c r="P73" s="11"/>
      <c r="R73" s="11">
        <f>[1]Sum!G58/1000</f>
        <v>30.762269999999997</v>
      </c>
    </row>
    <row r="74" spans="1:18" x14ac:dyDescent="0.3">
      <c r="B74">
        <f>[1]Sum!B59</f>
        <v>2028</v>
      </c>
      <c r="C74" s="11">
        <f>[1]Sum!C59/1000</f>
        <v>47.801910000000007</v>
      </c>
      <c r="D74" s="11">
        <f>[1]Sum!D59/1000</f>
        <v>2.44</v>
      </c>
      <c r="E74" s="11">
        <f>[1]Sum!E59/1000</f>
        <v>7.3445599999999995</v>
      </c>
      <c r="F74" s="11">
        <f>[1]Sum!F59/1000</f>
        <v>2.3425699999999998</v>
      </c>
      <c r="G74" s="11">
        <f>[1]RawDRr!J369/1000</f>
        <v>9.9</v>
      </c>
      <c r="H74" s="11">
        <f t="shared" si="3"/>
        <v>22.012269999999994</v>
      </c>
      <c r="I74" s="11">
        <f>[1]Sum!H59/1000</f>
        <v>2.0627799999999996</v>
      </c>
      <c r="J74" s="11">
        <f>[1]Sum!I59/1000</f>
        <v>16.620930000000001</v>
      </c>
      <c r="K74" s="11">
        <f>[1]Sum!J59/1000</f>
        <v>0.2</v>
      </c>
      <c r="L74" s="11">
        <f>[1]Sum!K59/1000</f>
        <v>16.59159</v>
      </c>
      <c r="M74" s="11">
        <f>[1]Sum!Q59/1000</f>
        <v>0.56520999999999999</v>
      </c>
      <c r="N74" s="11">
        <f>[1]Sum!S59/1000</f>
        <v>1.5204399999999998</v>
      </c>
      <c r="O74" s="11">
        <f>[1]Sum!T59/1000</f>
        <v>14.17295</v>
      </c>
      <c r="P74" s="11"/>
      <c r="R74" s="11">
        <f>[1]Sum!G59/1000</f>
        <v>31.912269999999996</v>
      </c>
    </row>
    <row r="75" spans="1:18" x14ac:dyDescent="0.3">
      <c r="B75">
        <f>[1]Sum!B60</f>
        <v>2029</v>
      </c>
      <c r="C75" s="11">
        <f>[1]Sum!C60/1000</f>
        <v>47.801910000000007</v>
      </c>
      <c r="D75" s="11">
        <f>[1]Sum!D60/1000</f>
        <v>2.44</v>
      </c>
      <c r="E75" s="11">
        <f>[1]Sum!E60/1000</f>
        <v>8.3445599999999995</v>
      </c>
      <c r="F75" s="11">
        <f>[1]Sum!F60/1000</f>
        <v>2.3425699999999998</v>
      </c>
      <c r="G75" s="11">
        <f>[1]RawDRr!J370/1000</f>
        <v>10.8</v>
      </c>
      <c r="H75" s="11">
        <f t="shared" si="3"/>
        <v>22.187819999999999</v>
      </c>
      <c r="I75" s="11">
        <f>[1]Sum!H60/1000</f>
        <v>2.2264400000000002</v>
      </c>
      <c r="J75" s="11">
        <f>[1]Sum!I60/1000</f>
        <v>16.620930000000001</v>
      </c>
      <c r="K75" s="11">
        <f>[1]Sum!J60/1000</f>
        <v>0.2</v>
      </c>
      <c r="L75" s="11">
        <f>[1]Sum!K60/1000</f>
        <v>17.695559999999997</v>
      </c>
      <c r="M75" s="11">
        <f>[1]Sum!Q60/1000</f>
        <v>0.20078999999999997</v>
      </c>
      <c r="N75" s="11">
        <f>[1]Sum!S60/1000</f>
        <v>1.5946100000000001</v>
      </c>
      <c r="O75" s="11">
        <f>[1]Sum!T60/1000</f>
        <v>18.869420000000002</v>
      </c>
      <c r="P75" s="11"/>
      <c r="R75" s="11">
        <f>[1]Sum!G60/1000</f>
        <v>32.987819999999999</v>
      </c>
    </row>
    <row r="76" spans="1:18" x14ac:dyDescent="0.3">
      <c r="B76">
        <f>[1]Sum!B61</f>
        <v>2030</v>
      </c>
      <c r="C76" s="11">
        <f>[1]Sum!C61/1000</f>
        <v>45.521869999999993</v>
      </c>
      <c r="D76" s="11">
        <f>[1]Sum!D61/1000</f>
        <v>2.44</v>
      </c>
      <c r="E76" s="11">
        <f>[1]Sum!E61/1000</f>
        <v>9.3562199999999986</v>
      </c>
      <c r="F76" s="11">
        <f>[1]Sum!F61/1000</f>
        <v>2.3425699999999998</v>
      </c>
      <c r="G76" s="11">
        <f>[1]RawDRr!J371/1000</f>
        <v>11.7</v>
      </c>
      <c r="H76" s="11">
        <f t="shared" si="3"/>
        <v>22.496759999999998</v>
      </c>
      <c r="I76" s="11">
        <f>[1]Sum!H61/1000</f>
        <v>2.3263099999999994</v>
      </c>
      <c r="J76" s="11">
        <f>[1]Sum!I61/1000</f>
        <v>16.620930000000001</v>
      </c>
      <c r="K76" s="11">
        <f>[1]Sum!J61/1000</f>
        <v>0.2</v>
      </c>
      <c r="L76" s="11">
        <f>[1]Sum!K61/1000</f>
        <v>19.21773</v>
      </c>
      <c r="M76" s="11">
        <f>[1]Sum!Q61/1000</f>
        <v>0.11797999999999999</v>
      </c>
      <c r="N76" s="11">
        <f>[1]Sum!S61/1000</f>
        <v>1.6635800000000001</v>
      </c>
      <c r="O76" s="11">
        <f>[1]Sum!T61/1000</f>
        <v>23.061330000000002</v>
      </c>
      <c r="P76" s="11"/>
      <c r="R76" s="11">
        <f>[1]Sum!G61/1000</f>
        <v>34.196759999999998</v>
      </c>
    </row>
    <row r="77" spans="1:18" x14ac:dyDescent="0.3">
      <c r="C77" s="11"/>
      <c r="D77" s="11"/>
      <c r="E77" s="11"/>
      <c r="F77" s="11"/>
      <c r="I77" s="11"/>
      <c r="J77" s="11"/>
      <c r="K77" s="11"/>
      <c r="L77" s="11"/>
      <c r="M77" s="11"/>
      <c r="N77" s="11"/>
      <c r="O77" s="11"/>
      <c r="P77" s="11"/>
      <c r="R77" s="11"/>
    </row>
    <row r="78" spans="1:18" x14ac:dyDescent="0.3">
      <c r="A78" t="str">
        <f>$A$32</f>
        <v>RE no Inga</v>
      </c>
      <c r="B78">
        <f>[3]Sum!B41</f>
        <v>2010</v>
      </c>
      <c r="C78" s="11">
        <f>[3]Sum!C41/1000</f>
        <v>36.517020000000002</v>
      </c>
      <c r="D78" s="11">
        <f>[3]Sum!D41/1000</f>
        <v>2.9129999999999998</v>
      </c>
      <c r="E78" s="11">
        <f>[3]Sum!E41/1000</f>
        <v>1.0960000000000001</v>
      </c>
      <c r="F78" s="11">
        <f>[3]Sum!F41/1000</f>
        <v>1.8</v>
      </c>
      <c r="G78" s="11">
        <f>[3]RawDRr!J351/1000</f>
        <v>0</v>
      </c>
      <c r="H78" s="11">
        <f t="shared" si="3"/>
        <v>10.2126</v>
      </c>
      <c r="I78" s="11">
        <f>[3]Sum!H41/1000</f>
        <v>0.36241999999999996</v>
      </c>
      <c r="J78" s="11">
        <f>[3]Sum!I41/1000</f>
        <v>0</v>
      </c>
      <c r="K78" s="11">
        <f>[3]Sum!J41/1000</f>
        <v>0</v>
      </c>
      <c r="L78" s="11">
        <f>[3]Sum!K41/1000</f>
        <v>0</v>
      </c>
      <c r="M78" s="11">
        <f>[3]Sum!Q41/1000</f>
        <v>0.38486000000000004</v>
      </c>
      <c r="N78" s="11">
        <f>[3]Sum!S41/1000</f>
        <v>0</v>
      </c>
      <c r="O78" s="11">
        <f>[3]Sum!T41/1000</f>
        <v>0</v>
      </c>
      <c r="P78" s="11"/>
      <c r="R78" s="11">
        <f>[3]Sum!G41/1000</f>
        <v>10.2126</v>
      </c>
    </row>
    <row r="79" spans="1:18" x14ac:dyDescent="0.3">
      <c r="B79">
        <f>[3]Sum!B42</f>
        <v>2011</v>
      </c>
      <c r="C79" s="11">
        <f>[3]Sum!C42/1000</f>
        <v>37.196020000000004</v>
      </c>
      <c r="D79" s="11">
        <f>[3]Sum!D42/1000</f>
        <v>2.9129999999999998</v>
      </c>
      <c r="E79" s="11">
        <f>[3]Sum!E42/1000</f>
        <v>1.1140000000000001</v>
      </c>
      <c r="F79" s="11">
        <f>[3]Sum!F42/1000</f>
        <v>1.8</v>
      </c>
      <c r="G79" s="11">
        <f>[3]RawDRr!J352/1000</f>
        <v>0</v>
      </c>
      <c r="H79" s="11">
        <f t="shared" si="3"/>
        <v>10.7636</v>
      </c>
      <c r="I79" s="11">
        <f>[3]Sum!H42/1000</f>
        <v>0.62141999999999997</v>
      </c>
      <c r="J79" s="11">
        <f>[3]Sum!I42/1000</f>
        <v>0</v>
      </c>
      <c r="K79" s="11">
        <f>[3]Sum!J42/1000</f>
        <v>0</v>
      </c>
      <c r="L79" s="11">
        <f>[3]Sum!K42/1000</f>
        <v>0</v>
      </c>
      <c r="M79" s="11">
        <f>[3]Sum!Q42/1000</f>
        <v>0.69437000000000015</v>
      </c>
      <c r="N79" s="11">
        <f>[3]Sum!S42/1000</f>
        <v>0</v>
      </c>
      <c r="O79" s="11">
        <f>[3]Sum!T42/1000</f>
        <v>0</v>
      </c>
      <c r="P79" s="11"/>
      <c r="R79" s="11">
        <f>[3]Sum!G42/1000</f>
        <v>10.7636</v>
      </c>
    </row>
    <row r="80" spans="1:18" x14ac:dyDescent="0.3">
      <c r="B80">
        <f>[3]Sum!B43</f>
        <v>2012</v>
      </c>
      <c r="C80" s="11">
        <f>[3]Sum!C43/1000</f>
        <v>38.099020000000003</v>
      </c>
      <c r="D80" s="11">
        <f>[3]Sum!D43/1000</f>
        <v>2.9729999999999999</v>
      </c>
      <c r="E80" s="11">
        <f>[3]Sum!E43/1000</f>
        <v>1.341</v>
      </c>
      <c r="F80" s="11">
        <f>[3]Sum!F43/1000</f>
        <v>1.8</v>
      </c>
      <c r="G80" s="11">
        <f>[3]RawDRr!J353/1000</f>
        <v>0</v>
      </c>
      <c r="H80" s="11">
        <f t="shared" si="3"/>
        <v>11.182600000000001</v>
      </c>
      <c r="I80" s="11">
        <f>[3]Sum!H43/1000</f>
        <v>0.70561999999999991</v>
      </c>
      <c r="J80" s="11">
        <f>[3]Sum!I43/1000</f>
        <v>0</v>
      </c>
      <c r="K80" s="11">
        <f>[3]Sum!J43/1000</f>
        <v>0</v>
      </c>
      <c r="L80" s="11">
        <f>[3]Sum!K43/1000</f>
        <v>0</v>
      </c>
      <c r="M80" s="11">
        <f>[3]Sum!Q43/1000</f>
        <v>0.89379000000000008</v>
      </c>
      <c r="N80" s="11">
        <f>[3]Sum!S43/1000</f>
        <v>3.6670000000000001E-2</v>
      </c>
      <c r="O80" s="11">
        <f>[3]Sum!T43/1000</f>
        <v>0</v>
      </c>
      <c r="P80" s="11"/>
      <c r="R80" s="11">
        <f>[3]Sum!G43/1000</f>
        <v>11.182600000000001</v>
      </c>
    </row>
    <row r="81" spans="2:18" x14ac:dyDescent="0.3">
      <c r="B81">
        <f>[3]Sum!B44</f>
        <v>2013</v>
      </c>
      <c r="C81" s="11">
        <f>[3]Sum!C44/1000</f>
        <v>39.022020000000005</v>
      </c>
      <c r="D81" s="11">
        <f>[3]Sum!D44/1000</f>
        <v>2.9729999999999999</v>
      </c>
      <c r="E81" s="11">
        <f>[3]Sum!E44/1000</f>
        <v>1.361</v>
      </c>
      <c r="F81" s="11">
        <f>[3]Sum!F44/1000</f>
        <v>1.8</v>
      </c>
      <c r="G81" s="11">
        <f>[3]RawDRr!J354/1000</f>
        <v>0</v>
      </c>
      <c r="H81" s="11">
        <f t="shared" si="3"/>
        <v>11.5426</v>
      </c>
      <c r="I81" s="11">
        <f>[3]Sum!H44/1000</f>
        <v>0.71517999999999993</v>
      </c>
      <c r="J81" s="11">
        <f>[3]Sum!I44/1000</f>
        <v>0.51012999999999997</v>
      </c>
      <c r="K81" s="11">
        <f>[3]Sum!J44/1000</f>
        <v>0</v>
      </c>
      <c r="L81" s="11">
        <f>[3]Sum!K44/1000</f>
        <v>0.63400000000000001</v>
      </c>
      <c r="M81" s="11">
        <f>[3]Sum!Q44/1000</f>
        <v>0.9378200000000001</v>
      </c>
      <c r="N81" s="11">
        <f>[3]Sum!S44/1000</f>
        <v>3.6670000000000001E-2</v>
      </c>
      <c r="O81" s="11">
        <f>[3]Sum!T44/1000</f>
        <v>0</v>
      </c>
      <c r="P81" s="11"/>
      <c r="R81" s="11">
        <f>[3]Sum!G44/1000</f>
        <v>11.5426</v>
      </c>
    </row>
    <row r="82" spans="2:18" x14ac:dyDescent="0.3">
      <c r="B82">
        <f>[3]Sum!B45</f>
        <v>2014</v>
      </c>
      <c r="C82" s="11">
        <f>[3]Sum!C45/1000</f>
        <v>40.094020000000008</v>
      </c>
      <c r="D82" s="11">
        <f>[3]Sum!D45/1000</f>
        <v>2.9729999999999999</v>
      </c>
      <c r="E82" s="11">
        <f>[3]Sum!E45/1000</f>
        <v>3.4536800000000003</v>
      </c>
      <c r="F82" s="11">
        <f>[3]Sum!F45/1000</f>
        <v>1.8406199999999999</v>
      </c>
      <c r="G82" s="11">
        <f>[3]RawDRr!J355/1000</f>
        <v>0</v>
      </c>
      <c r="H82" s="11">
        <f t="shared" si="3"/>
        <v>13.470880000000001</v>
      </c>
      <c r="I82" s="11">
        <f>[3]Sum!H45/1000</f>
        <v>0.71517999999999993</v>
      </c>
      <c r="J82" s="11">
        <f>[3]Sum!I45/1000</f>
        <v>0.84113000000000004</v>
      </c>
      <c r="K82" s="11">
        <f>[3]Sum!J45/1000</f>
        <v>0.05</v>
      </c>
      <c r="L82" s="11">
        <f>[3]Sum!K45/1000</f>
        <v>1.236</v>
      </c>
      <c r="M82" s="11">
        <f>[3]Sum!Q45/1000</f>
        <v>0.93794</v>
      </c>
      <c r="N82" s="11">
        <f>[3]Sum!S45/1000</f>
        <v>0.17905999999999997</v>
      </c>
      <c r="O82" s="11">
        <f>[3]Sum!T45/1000</f>
        <v>0</v>
      </c>
      <c r="P82" s="11"/>
      <c r="R82" s="11">
        <f>[3]Sum!G45/1000</f>
        <v>13.470880000000001</v>
      </c>
    </row>
    <row r="83" spans="2:18" x14ac:dyDescent="0.3">
      <c r="B83">
        <f>[3]Sum!B46</f>
        <v>2015</v>
      </c>
      <c r="C83" s="11">
        <f>[3]Sum!C46/1000</f>
        <v>42.363020000000006</v>
      </c>
      <c r="D83" s="11">
        <f>[3]Sum!D46/1000</f>
        <v>2.9729999999999999</v>
      </c>
      <c r="E83" s="11">
        <f>[3]Sum!E46/1000</f>
        <v>3.4779800000000001</v>
      </c>
      <c r="F83" s="11">
        <f>[3]Sum!F46/1000</f>
        <v>1.8406199999999999</v>
      </c>
      <c r="G83" s="11">
        <f>[3]RawDRr!J356/1000</f>
        <v>0</v>
      </c>
      <c r="H83" s="11">
        <f t="shared" si="3"/>
        <v>13.67801</v>
      </c>
      <c r="I83" s="11">
        <f>[3]Sum!H46/1000</f>
        <v>0.71517999999999993</v>
      </c>
      <c r="J83" s="11">
        <f>[3]Sum!I46/1000</f>
        <v>1.2581300000000002</v>
      </c>
      <c r="K83" s="11">
        <f>[3]Sum!J46/1000</f>
        <v>0.15</v>
      </c>
      <c r="L83" s="11">
        <f>[3]Sum!K46/1000</f>
        <v>1.889</v>
      </c>
      <c r="M83" s="11">
        <f>[3]Sum!Q46/1000</f>
        <v>0.94034000000000006</v>
      </c>
      <c r="N83" s="11">
        <f>[3]Sum!S46/1000</f>
        <v>0.26189000000000001</v>
      </c>
      <c r="O83" s="11">
        <f>[3]Sum!T46/1000</f>
        <v>0</v>
      </c>
      <c r="P83" s="11"/>
      <c r="R83" s="11">
        <f>[3]Sum!G46/1000</f>
        <v>13.67801</v>
      </c>
    </row>
    <row r="84" spans="2:18" x14ac:dyDescent="0.3">
      <c r="B84">
        <f>[3]Sum!B47</f>
        <v>2016</v>
      </c>
      <c r="C84" s="11">
        <f>[3]Sum!C47/1000</f>
        <v>43.760020000000004</v>
      </c>
      <c r="D84" s="11">
        <f>[3]Sum!D47/1000</f>
        <v>2.9729999999999999</v>
      </c>
      <c r="E84" s="11">
        <f>[3]Sum!E47/1000</f>
        <v>3.50569</v>
      </c>
      <c r="F84" s="11">
        <f>[3]Sum!F47/1000</f>
        <v>1.8406199999999999</v>
      </c>
      <c r="G84" s="11">
        <f>[3]RawDRr!J357/1000</f>
        <v>0</v>
      </c>
      <c r="H84" s="11">
        <f t="shared" si="3"/>
        <v>15.255520000000001</v>
      </c>
      <c r="I84" s="11">
        <f>[3]Sum!H47/1000</f>
        <v>0.71517999999999993</v>
      </c>
      <c r="J84" s="11">
        <f>[3]Sum!I47/1000</f>
        <v>1.6591300000000002</v>
      </c>
      <c r="K84" s="11">
        <f>[3]Sum!J47/1000</f>
        <v>0.2</v>
      </c>
      <c r="L84" s="11">
        <f>[3]Sum!K47/1000</f>
        <v>1.889</v>
      </c>
      <c r="M84" s="11">
        <f>[3]Sum!Q47/1000</f>
        <v>0.94738999999999995</v>
      </c>
      <c r="N84" s="11">
        <f>[3]Sum!S47/1000</f>
        <v>0.32835999999999993</v>
      </c>
      <c r="O84" s="11">
        <f>[3]Sum!T47/1000</f>
        <v>0</v>
      </c>
      <c r="P84" s="11"/>
      <c r="R84" s="11">
        <f>[3]Sum!G47/1000</f>
        <v>15.255520000000001</v>
      </c>
    </row>
    <row r="85" spans="2:18" x14ac:dyDescent="0.3">
      <c r="B85">
        <f>[3]Sum!B48</f>
        <v>2017</v>
      </c>
      <c r="C85" s="11">
        <f>[3]Sum!C48/1000</f>
        <v>45.949010000000001</v>
      </c>
      <c r="D85" s="11">
        <f>[3]Sum!D48/1000</f>
        <v>2.9729999999999999</v>
      </c>
      <c r="E85" s="11">
        <f>[3]Sum!E48/1000</f>
        <v>3.50569</v>
      </c>
      <c r="F85" s="11">
        <f>[3]Sum!F48/1000</f>
        <v>1.8406199999999999</v>
      </c>
      <c r="G85" s="11">
        <f>[3]RawDRr!J358/1000</f>
        <v>0</v>
      </c>
      <c r="H85" s="11">
        <f t="shared" si="3"/>
        <v>16.445</v>
      </c>
      <c r="I85" s="11">
        <f>[3]Sum!H48/1000</f>
        <v>0.72248000000000001</v>
      </c>
      <c r="J85" s="11">
        <f>[3]Sum!I48/1000</f>
        <v>1.6591300000000002</v>
      </c>
      <c r="K85" s="11">
        <f>[3]Sum!J48/1000</f>
        <v>0.2</v>
      </c>
      <c r="L85" s="11">
        <f>[3]Sum!K48/1000</f>
        <v>1.889</v>
      </c>
      <c r="M85" s="11">
        <f>[3]Sum!Q48/1000</f>
        <v>0.95404999999999995</v>
      </c>
      <c r="N85" s="11">
        <f>[3]Sum!S48/1000</f>
        <v>0.42601999999999995</v>
      </c>
      <c r="O85" s="11">
        <f>[3]Sum!T48/1000</f>
        <v>0</v>
      </c>
      <c r="P85" s="11"/>
      <c r="R85" s="11">
        <f>[3]Sum!G48/1000</f>
        <v>16.445</v>
      </c>
    </row>
    <row r="86" spans="2:18" x14ac:dyDescent="0.3">
      <c r="B86">
        <f>[3]Sum!B49</f>
        <v>2018</v>
      </c>
      <c r="C86" s="11">
        <f>[3]Sum!C49/1000</f>
        <v>47.00244</v>
      </c>
      <c r="D86" s="11">
        <f>[3]Sum!D49/1000</f>
        <v>2.9729999999999999</v>
      </c>
      <c r="E86" s="11">
        <f>[3]Sum!E49/1000</f>
        <v>3.6233700000000004</v>
      </c>
      <c r="F86" s="11">
        <f>[3]Sum!F49/1000</f>
        <v>1.8406199999999999</v>
      </c>
      <c r="G86" s="11">
        <f>[3]RawDRr!J359/1000</f>
        <v>0</v>
      </c>
      <c r="H86" s="11">
        <f t="shared" si="3"/>
        <v>17.860880000000002</v>
      </c>
      <c r="I86" s="11">
        <f>[3]Sum!H49/1000</f>
        <v>0.72648000000000001</v>
      </c>
      <c r="J86" s="11">
        <f>[3]Sum!I49/1000</f>
        <v>1.6591300000000002</v>
      </c>
      <c r="K86" s="11">
        <f>[3]Sum!J49/1000</f>
        <v>0.2</v>
      </c>
      <c r="L86" s="11">
        <f>[3]Sum!K49/1000</f>
        <v>1.889</v>
      </c>
      <c r="M86" s="11">
        <f>[3]Sum!Q49/1000</f>
        <v>0.95904999999999996</v>
      </c>
      <c r="N86" s="11">
        <f>[3]Sum!S49/1000</f>
        <v>0.75575000000000003</v>
      </c>
      <c r="O86" s="11">
        <f>[3]Sum!T49/1000</f>
        <v>0</v>
      </c>
      <c r="P86" s="11"/>
      <c r="R86" s="11">
        <f>[3]Sum!G49/1000</f>
        <v>17.860880000000002</v>
      </c>
    </row>
    <row r="87" spans="2:18" x14ac:dyDescent="0.3">
      <c r="B87">
        <f>[3]Sum!B50</f>
        <v>2019</v>
      </c>
      <c r="C87" s="11">
        <f>[3]Sum!C50/1000</f>
        <v>49.002660000000006</v>
      </c>
      <c r="D87" s="11">
        <f>[3]Sum!D50/1000</f>
        <v>2.9729999999999999</v>
      </c>
      <c r="E87" s="11">
        <f>[3]Sum!E50/1000</f>
        <v>3.7832599999999998</v>
      </c>
      <c r="F87" s="11">
        <f>[3]Sum!F50/1000</f>
        <v>1.8406199999999999</v>
      </c>
      <c r="G87" s="11">
        <f>[3]RawDRr!J360/1000</f>
        <v>0</v>
      </c>
      <c r="H87" s="11">
        <f t="shared" si="3"/>
        <v>18.1296</v>
      </c>
      <c r="I87" s="11">
        <f>[3]Sum!H50/1000</f>
        <v>0.77648000000000006</v>
      </c>
      <c r="J87" s="11">
        <f>[3]Sum!I50/1000</f>
        <v>1.6591300000000002</v>
      </c>
      <c r="K87" s="11">
        <f>[3]Sum!J50/1000</f>
        <v>0.2</v>
      </c>
      <c r="L87" s="11">
        <f>[3]Sum!K50/1000</f>
        <v>1.889</v>
      </c>
      <c r="M87" s="11">
        <f>[3]Sum!Q50/1000</f>
        <v>0.95070999999999994</v>
      </c>
      <c r="N87" s="11">
        <f>[3]Sum!S50/1000</f>
        <v>0.87346000000000001</v>
      </c>
      <c r="O87" s="11">
        <f>[3]Sum!T50/1000</f>
        <v>0</v>
      </c>
      <c r="P87" s="11"/>
      <c r="R87" s="11">
        <f>[3]Sum!G50/1000</f>
        <v>18.1296</v>
      </c>
    </row>
    <row r="88" spans="2:18" x14ac:dyDescent="0.3">
      <c r="B88">
        <f>[3]Sum!B51</f>
        <v>2020</v>
      </c>
      <c r="C88" s="11">
        <f>[3]Sum!C51/1000</f>
        <v>50.103970000000004</v>
      </c>
      <c r="D88" s="11">
        <f>[3]Sum!D51/1000</f>
        <v>2.9729999999999999</v>
      </c>
      <c r="E88" s="11">
        <f>[3]Sum!E51/1000</f>
        <v>4.1826399999999992</v>
      </c>
      <c r="F88" s="11">
        <f>[3]Sum!F51/1000</f>
        <v>1.8406199999999999</v>
      </c>
      <c r="G88" s="11">
        <f>[3]RawDRr!J361/1000</f>
        <v>0</v>
      </c>
      <c r="H88" s="11">
        <f t="shared" si="3"/>
        <v>19.487599999999997</v>
      </c>
      <c r="I88" s="11">
        <f>[3]Sum!H51/1000</f>
        <v>0.89671000000000001</v>
      </c>
      <c r="J88" s="11">
        <f>[3]Sum!I51/1000</f>
        <v>1.6591300000000002</v>
      </c>
      <c r="K88" s="11">
        <f>[3]Sum!J51/1000</f>
        <v>0.2</v>
      </c>
      <c r="L88" s="11">
        <f>[3]Sum!K51/1000</f>
        <v>2.4643699999999997</v>
      </c>
      <c r="M88" s="11">
        <f>[3]Sum!Q51/1000</f>
        <v>0.75376999999999994</v>
      </c>
      <c r="N88" s="11">
        <f>[3]Sum!S51/1000</f>
        <v>1.0109000000000001</v>
      </c>
      <c r="O88" s="11">
        <f>[3]Sum!T51/1000</f>
        <v>1.6649999999999998E-2</v>
      </c>
      <c r="P88" s="11"/>
      <c r="R88" s="11">
        <f>[3]Sum!G51/1000</f>
        <v>19.487599999999997</v>
      </c>
    </row>
    <row r="89" spans="2:18" x14ac:dyDescent="0.3">
      <c r="B89">
        <f>[3]Sum!B52</f>
        <v>2021</v>
      </c>
      <c r="C89" s="11">
        <f>[3]Sum!C52/1000</f>
        <v>50.128749999999997</v>
      </c>
      <c r="D89" s="11">
        <f>[3]Sum!D52/1000</f>
        <v>2.9729999999999999</v>
      </c>
      <c r="E89" s="11">
        <f>[3]Sum!E52/1000</f>
        <v>4.9094899999999999</v>
      </c>
      <c r="F89" s="11">
        <f>[3]Sum!F52/1000</f>
        <v>1.8406199999999999</v>
      </c>
      <c r="G89" s="11">
        <f>[3]RawDRr!J362/1000</f>
        <v>0</v>
      </c>
      <c r="H89" s="11">
        <f t="shared" si="3"/>
        <v>20.038599999999999</v>
      </c>
      <c r="I89" s="11">
        <f>[3]Sum!H52/1000</f>
        <v>1.4453099999999999</v>
      </c>
      <c r="J89" s="11">
        <f>[3]Sum!I52/1000</f>
        <v>1.6591300000000002</v>
      </c>
      <c r="K89" s="11">
        <f>[3]Sum!J52/1000</f>
        <v>0.2</v>
      </c>
      <c r="L89" s="11">
        <f>[3]Sum!K52/1000</f>
        <v>3.9643699999999997</v>
      </c>
      <c r="M89" s="11">
        <f>[3]Sum!Q52/1000</f>
        <v>0.57994999999999997</v>
      </c>
      <c r="N89" s="11">
        <f>[3]Sum!S52/1000</f>
        <v>1.1091600000000001</v>
      </c>
      <c r="O89" s="11">
        <f>[3]Sum!T52/1000</f>
        <v>0.77227000000000001</v>
      </c>
      <c r="P89" s="11"/>
      <c r="R89" s="11">
        <f>[3]Sum!G52/1000</f>
        <v>20.038599999999999</v>
      </c>
    </row>
    <row r="90" spans="2:18" x14ac:dyDescent="0.3">
      <c r="B90">
        <f>[3]Sum!B53</f>
        <v>2022</v>
      </c>
      <c r="C90" s="11">
        <f>[3]Sum!C53/1000</f>
        <v>50.128749999999997</v>
      </c>
      <c r="D90" s="11">
        <f>[3]Sum!D53/1000</f>
        <v>2.9729999999999999</v>
      </c>
      <c r="E90" s="11">
        <f>[3]Sum!E53/1000</f>
        <v>4.9094899999999999</v>
      </c>
      <c r="F90" s="11">
        <f>[3]Sum!F53/1000</f>
        <v>1.8406199999999999</v>
      </c>
      <c r="G90" s="11">
        <f>[3]RawDRr!J363/1000</f>
        <v>0</v>
      </c>
      <c r="H90" s="11">
        <f t="shared" si="3"/>
        <v>20.688599999999997</v>
      </c>
      <c r="I90" s="11">
        <f>[3]Sum!H53/1000</f>
        <v>2.3472</v>
      </c>
      <c r="J90" s="11">
        <f>[3]Sum!I53/1000</f>
        <v>2.5391300000000001</v>
      </c>
      <c r="K90" s="11">
        <f>[3]Sum!J53/1000</f>
        <v>0.2</v>
      </c>
      <c r="L90" s="11">
        <f>[3]Sum!K53/1000</f>
        <v>6.3231599999999997</v>
      </c>
      <c r="M90" s="11">
        <f>[3]Sum!Q53/1000</f>
        <v>0.56570000000000009</v>
      </c>
      <c r="N90" s="11">
        <f>[3]Sum!S53/1000</f>
        <v>1.1823899999999998</v>
      </c>
      <c r="O90" s="11">
        <f>[3]Sum!T53/1000</f>
        <v>1.2118199999999999</v>
      </c>
      <c r="P90" s="11"/>
      <c r="R90" s="11">
        <f>[3]Sum!G53/1000</f>
        <v>20.688599999999997</v>
      </c>
    </row>
    <row r="91" spans="2:18" x14ac:dyDescent="0.3">
      <c r="B91">
        <f>[3]Sum!B54</f>
        <v>2023</v>
      </c>
      <c r="C91" s="11">
        <f>[3]Sum!C54/1000</f>
        <v>50.128749999999997</v>
      </c>
      <c r="D91" s="11">
        <f>[3]Sum!D54/1000</f>
        <v>2.9729999999999999</v>
      </c>
      <c r="E91" s="11">
        <f>[3]Sum!E54/1000</f>
        <v>5.9094899999999999</v>
      </c>
      <c r="F91" s="11">
        <f>[3]Sum!F54/1000</f>
        <v>1.8406199999999999</v>
      </c>
      <c r="G91" s="11">
        <f>[3]RawDRr!J364/1000</f>
        <v>0</v>
      </c>
      <c r="H91" s="11">
        <f t="shared" si="3"/>
        <v>21.360099999999999</v>
      </c>
      <c r="I91" s="11">
        <f>[3]Sum!H54/1000</f>
        <v>3.5604700000000005</v>
      </c>
      <c r="J91" s="11">
        <f>[3]Sum!I54/1000</f>
        <v>8.015229999999999</v>
      </c>
      <c r="K91" s="11">
        <f>[3]Sum!J54/1000</f>
        <v>0.2</v>
      </c>
      <c r="L91" s="11">
        <f>[3]Sum!K54/1000</f>
        <v>8.1564399999999999</v>
      </c>
      <c r="M91" s="11">
        <f>[3]Sum!Q54/1000</f>
        <v>0.56570000000000009</v>
      </c>
      <c r="N91" s="11">
        <f>[3]Sum!S54/1000</f>
        <v>1.2678199999999999</v>
      </c>
      <c r="O91" s="11">
        <f>[3]Sum!T54/1000</f>
        <v>1.3353900000000001</v>
      </c>
      <c r="P91" s="11"/>
      <c r="R91" s="11">
        <f>[3]Sum!G54/1000</f>
        <v>21.360099999999999</v>
      </c>
    </row>
    <row r="92" spans="2:18" x14ac:dyDescent="0.3">
      <c r="B92">
        <f>[3]Sum!B55</f>
        <v>2024</v>
      </c>
      <c r="C92" s="11">
        <f>[3]Sum!C55/1000</f>
        <v>50.128749999999997</v>
      </c>
      <c r="D92" s="11">
        <f>[3]Sum!D55/1000</f>
        <v>2.9729999999999999</v>
      </c>
      <c r="E92" s="11">
        <f>[3]Sum!E55/1000</f>
        <v>7.0892400000000002</v>
      </c>
      <c r="F92" s="11">
        <f>[3]Sum!F55/1000</f>
        <v>1.8406199999999999</v>
      </c>
      <c r="G92" s="11">
        <f>[3]RawDRr!J365/1000</f>
        <v>0</v>
      </c>
      <c r="H92" s="11">
        <f t="shared" si="3"/>
        <v>21.631599999999999</v>
      </c>
      <c r="I92" s="11">
        <f>[3]Sum!H55/1000</f>
        <v>3.58</v>
      </c>
      <c r="J92" s="11">
        <f>[3]Sum!I55/1000</f>
        <v>14.65742</v>
      </c>
      <c r="K92" s="11">
        <f>[3]Sum!J55/1000</f>
        <v>0.2</v>
      </c>
      <c r="L92" s="11">
        <f>[3]Sum!K55/1000</f>
        <v>10.0244</v>
      </c>
      <c r="M92" s="11">
        <f>[3]Sum!Q55/1000</f>
        <v>0.56570000000000009</v>
      </c>
      <c r="N92" s="11">
        <f>[3]Sum!S55/1000</f>
        <v>1.3524700000000001</v>
      </c>
      <c r="O92" s="11">
        <f>[3]Sum!T55/1000</f>
        <v>1.4387300000000001</v>
      </c>
      <c r="P92" s="11"/>
      <c r="R92" s="11">
        <f>[3]Sum!G55/1000</f>
        <v>21.631599999999999</v>
      </c>
    </row>
    <row r="93" spans="2:18" x14ac:dyDescent="0.3">
      <c r="B93">
        <f>[3]Sum!B56</f>
        <v>2025</v>
      </c>
      <c r="C93" s="11">
        <f>[3]Sum!C56/1000</f>
        <v>48.228749999999998</v>
      </c>
      <c r="D93" s="11">
        <f>[3]Sum!D56/1000</f>
        <v>2.782</v>
      </c>
      <c r="E93" s="11">
        <f>[3]Sum!E56/1000</f>
        <v>7.4202399999999997</v>
      </c>
      <c r="F93" s="11">
        <f>[3]Sum!F56/1000</f>
        <v>3.18967</v>
      </c>
      <c r="G93" s="11">
        <f>[3]RawDRr!J366/1000</f>
        <v>0.9</v>
      </c>
      <c r="H93" s="11">
        <f t="shared" si="3"/>
        <v>21.777670000000001</v>
      </c>
      <c r="I93" s="11">
        <f>[3]Sum!H56/1000</f>
        <v>3.58</v>
      </c>
      <c r="J93" s="11">
        <f>[3]Sum!I56/1000</f>
        <v>17.610239999999997</v>
      </c>
      <c r="K93" s="11">
        <f>[3]Sum!J56/1000</f>
        <v>0.2</v>
      </c>
      <c r="L93" s="11">
        <f>[3]Sum!K56/1000</f>
        <v>11.748519999999997</v>
      </c>
      <c r="M93" s="11">
        <f>[3]Sum!Q56/1000</f>
        <v>0.55864000000000003</v>
      </c>
      <c r="N93" s="11">
        <f>[3]Sum!S56/1000</f>
        <v>1.3609</v>
      </c>
      <c r="O93" s="11">
        <f>[3]Sum!T56/1000</f>
        <v>2.3734600000000001</v>
      </c>
      <c r="P93" s="11"/>
      <c r="R93" s="11">
        <f>[3]Sum!G56/1000</f>
        <v>22.677669999999999</v>
      </c>
    </row>
    <row r="94" spans="2:18" x14ac:dyDescent="0.3">
      <c r="B94">
        <f>[3]Sum!B57</f>
        <v>2026</v>
      </c>
      <c r="C94" s="11">
        <f>[3]Sum!C57/1000</f>
        <v>48.228749999999998</v>
      </c>
      <c r="D94" s="11">
        <f>[3]Sum!D57/1000</f>
        <v>2.44</v>
      </c>
      <c r="E94" s="11">
        <f>[3]Sum!E57/1000</f>
        <v>8.4202399999999997</v>
      </c>
      <c r="F94" s="11">
        <f>[3]Sum!F57/1000</f>
        <v>3.18967</v>
      </c>
      <c r="G94" s="11">
        <f>[3]RawDRr!J367/1000</f>
        <v>1.8</v>
      </c>
      <c r="H94" s="11">
        <f t="shared" si="3"/>
        <v>21.957599999999999</v>
      </c>
      <c r="I94" s="11">
        <f>[3]Sum!H57/1000</f>
        <v>3.58</v>
      </c>
      <c r="J94" s="11">
        <f>[3]Sum!I57/1000</f>
        <v>19.771409999999999</v>
      </c>
      <c r="K94" s="11">
        <f>[3]Sum!J57/1000</f>
        <v>0.2</v>
      </c>
      <c r="L94" s="11">
        <f>[3]Sum!K57/1000</f>
        <v>13.48387</v>
      </c>
      <c r="M94" s="11">
        <f>[3]Sum!Q57/1000</f>
        <v>0.55197000000000007</v>
      </c>
      <c r="N94" s="11">
        <f>[3]Sum!S57/1000</f>
        <v>1.39754</v>
      </c>
      <c r="O94" s="11">
        <f>[3]Sum!T57/1000</f>
        <v>5.0880400000000003</v>
      </c>
      <c r="P94" s="11"/>
      <c r="R94" s="11">
        <f>[3]Sum!G57/1000</f>
        <v>23.7576</v>
      </c>
    </row>
    <row r="95" spans="2:18" x14ac:dyDescent="0.3">
      <c r="B95">
        <f>[3]Sum!B58</f>
        <v>2027</v>
      </c>
      <c r="C95" s="11">
        <f>[3]Sum!C58/1000</f>
        <v>48.228749999999998</v>
      </c>
      <c r="D95" s="11">
        <f>[3]Sum!D58/1000</f>
        <v>2.44</v>
      </c>
      <c r="E95" s="11">
        <f>[3]Sum!E58/1000</f>
        <v>8.6355400000000007</v>
      </c>
      <c r="F95" s="11">
        <f>[3]Sum!F58/1000</f>
        <v>3.18967</v>
      </c>
      <c r="G95" s="11">
        <f>[3]RawDRr!J368/1000</f>
        <v>2.5</v>
      </c>
      <c r="H95" s="11">
        <f t="shared" si="3"/>
        <v>22.024090000000001</v>
      </c>
      <c r="I95" s="11">
        <f>[3]Sum!H58/1000</f>
        <v>3.58</v>
      </c>
      <c r="J95" s="11">
        <f>[3]Sum!I58/1000</f>
        <v>21.100169999999999</v>
      </c>
      <c r="K95" s="11">
        <f>[3]Sum!J58/1000</f>
        <v>0.2</v>
      </c>
      <c r="L95" s="11">
        <f>[3]Sum!K58/1000</f>
        <v>14.921329999999999</v>
      </c>
      <c r="M95" s="11">
        <f>[3]Sum!Q58/1000</f>
        <v>0.54697000000000007</v>
      </c>
      <c r="N95" s="11">
        <f>[3]Sum!S58/1000</f>
        <v>1.45407</v>
      </c>
      <c r="O95" s="11">
        <f>[3]Sum!T58/1000</f>
        <v>8.648909999999999</v>
      </c>
      <c r="P95" s="11"/>
      <c r="R95" s="11">
        <f>[3]Sum!G58/1000</f>
        <v>24.524090000000001</v>
      </c>
    </row>
    <row r="96" spans="2:18" x14ac:dyDescent="0.3">
      <c r="B96">
        <f>[3]Sum!B59</f>
        <v>2028</v>
      </c>
      <c r="C96" s="11">
        <f>[3]Sum!C59/1000</f>
        <v>48.228749999999998</v>
      </c>
      <c r="D96" s="11">
        <f>[3]Sum!D59/1000</f>
        <v>2.44</v>
      </c>
      <c r="E96" s="11">
        <f>[3]Sum!E59/1000</f>
        <v>8.6355400000000007</v>
      </c>
      <c r="F96" s="11">
        <f>[3]Sum!F59/1000</f>
        <v>3.18967</v>
      </c>
      <c r="G96" s="11">
        <f>[3]RawDRr!J369/1000</f>
        <v>2.5</v>
      </c>
      <c r="H96" s="11">
        <f t="shared" si="3"/>
        <v>22.17409</v>
      </c>
      <c r="I96" s="11">
        <f>[3]Sum!H59/1000</f>
        <v>3.58</v>
      </c>
      <c r="J96" s="11">
        <f>[3]Sum!I59/1000</f>
        <v>23.359749999999995</v>
      </c>
      <c r="K96" s="11">
        <f>[3]Sum!J59/1000</f>
        <v>0.2</v>
      </c>
      <c r="L96" s="11">
        <f>[3]Sum!K59/1000</f>
        <v>15.505300000000002</v>
      </c>
      <c r="M96" s="11">
        <f>[3]Sum!Q59/1000</f>
        <v>0.54128999999999994</v>
      </c>
      <c r="N96" s="11">
        <f>[3]Sum!S59/1000</f>
        <v>1.5339999999999998</v>
      </c>
      <c r="O96" s="11">
        <f>[3]Sum!T59/1000</f>
        <v>12.744810000000001</v>
      </c>
      <c r="P96" s="11"/>
      <c r="R96" s="11">
        <f>[3]Sum!G59/1000</f>
        <v>24.67409</v>
      </c>
    </row>
    <row r="97" spans="1:20" x14ac:dyDescent="0.3">
      <c r="B97">
        <f>[3]Sum!B60</f>
        <v>2029</v>
      </c>
      <c r="C97" s="11">
        <f>[3]Sum!C60/1000</f>
        <v>48.228749999999998</v>
      </c>
      <c r="D97" s="11">
        <f>[3]Sum!D60/1000</f>
        <v>2.44</v>
      </c>
      <c r="E97" s="11">
        <f>[3]Sum!E60/1000</f>
        <v>9.0943400000000008</v>
      </c>
      <c r="F97" s="11">
        <f>[3]Sum!F60/1000</f>
        <v>3.18967</v>
      </c>
      <c r="G97" s="11">
        <f>[3]RawDRr!J370/1000</f>
        <v>2.5</v>
      </c>
      <c r="H97" s="11">
        <f t="shared" si="3"/>
        <v>22.42409</v>
      </c>
      <c r="I97" s="11">
        <f>[3]Sum!H60/1000</f>
        <v>3.6074200000000003</v>
      </c>
      <c r="J97" s="11">
        <f>[3]Sum!I60/1000</f>
        <v>25.11196</v>
      </c>
      <c r="K97" s="11">
        <f>[3]Sum!J60/1000</f>
        <v>0.2</v>
      </c>
      <c r="L97" s="11">
        <f>[3]Sum!K60/1000</f>
        <v>16.544520000000002</v>
      </c>
      <c r="M97" s="11">
        <f>[3]Sum!Q60/1000</f>
        <v>0.16409000000000001</v>
      </c>
      <c r="N97" s="11">
        <f>[3]Sum!S60/1000</f>
        <v>1.5806000000000002</v>
      </c>
      <c r="O97" s="11">
        <f>[3]Sum!T60/1000</f>
        <v>17.295950000000005</v>
      </c>
      <c r="P97" s="11"/>
      <c r="R97" s="11">
        <f>[3]Sum!G60/1000</f>
        <v>24.92409</v>
      </c>
    </row>
    <row r="98" spans="1:20" x14ac:dyDescent="0.3">
      <c r="B98">
        <f>[3]Sum!B61</f>
        <v>2030</v>
      </c>
      <c r="C98" s="11">
        <f>[3]Sum!C61/1000</f>
        <v>45.960369999999998</v>
      </c>
      <c r="D98" s="11">
        <f>[3]Sum!D61/1000</f>
        <v>2.44</v>
      </c>
      <c r="E98" s="11">
        <f>[3]Sum!E61/1000</f>
        <v>10.094340000000001</v>
      </c>
      <c r="F98" s="11">
        <f>[3]Sum!F61/1000</f>
        <v>3.7387199999999998</v>
      </c>
      <c r="G98" s="11">
        <f>[3]RawDRr!J371/1000</f>
        <v>2.5</v>
      </c>
      <c r="H98" s="11">
        <f t="shared" si="3"/>
        <v>22.629240000000003</v>
      </c>
      <c r="I98" s="11">
        <f>[3]Sum!H61/1000</f>
        <v>3.6434299999999999</v>
      </c>
      <c r="J98" s="11">
        <f>[3]Sum!I61/1000</f>
        <v>28.053329999999999</v>
      </c>
      <c r="K98" s="11">
        <f>[3]Sum!J61/1000</f>
        <v>0.2</v>
      </c>
      <c r="L98" s="11">
        <f>[3]Sum!K61/1000</f>
        <v>18.097899999999999</v>
      </c>
      <c r="M98" s="11">
        <f>[3]Sum!Q61/1000</f>
        <v>4.777E-2</v>
      </c>
      <c r="N98" s="11">
        <f>[3]Sum!S61/1000</f>
        <v>1.6413100000000005</v>
      </c>
      <c r="O98" s="11">
        <f>[3]Sum!T61/1000</f>
        <v>21.399579999999997</v>
      </c>
      <c r="P98" s="11"/>
      <c r="R98" s="11">
        <f>[3]Sum!G61/1000</f>
        <v>25.129240000000003</v>
      </c>
    </row>
    <row r="100" spans="1:20" ht="18" thickBot="1" x14ac:dyDescent="0.4">
      <c r="C100" s="4" t="s">
        <v>7</v>
      </c>
      <c r="D100" s="4"/>
      <c r="E100" s="4"/>
    </row>
    <row r="101" spans="1:20" ht="15" thickTop="1" x14ac:dyDescent="0.3">
      <c r="C101" t="str">
        <f>C9</f>
        <v>Coal</v>
      </c>
      <c r="D101" t="str">
        <f t="shared" ref="D101:T101" si="4">D9</f>
        <v>Oil</v>
      </c>
      <c r="E101" t="str">
        <f t="shared" si="4"/>
        <v>Gas</v>
      </c>
      <c r="F101" t="str">
        <f t="shared" si="4"/>
        <v>Nuclear</v>
      </c>
      <c r="G101" t="str">
        <f t="shared" si="4"/>
        <v>Hydro</v>
      </c>
      <c r="H101" t="str">
        <f t="shared" si="4"/>
        <v>Biomass</v>
      </c>
      <c r="I101" t="str">
        <f t="shared" si="4"/>
        <v>Solar PV</v>
      </c>
      <c r="J101" t="str">
        <f t="shared" si="4"/>
        <v>Solar Thermal</v>
      </c>
      <c r="K101" t="str">
        <f t="shared" si="4"/>
        <v>Wind</v>
      </c>
      <c r="L101" t="str">
        <f t="shared" si="4"/>
        <v>Total Cent.</v>
      </c>
      <c r="M101" t="str">
        <f t="shared" si="4"/>
        <v>Imports</v>
      </c>
      <c r="N101" t="str">
        <f t="shared" si="4"/>
        <v>Exports</v>
      </c>
      <c r="O101" t="str">
        <f t="shared" si="4"/>
        <v>Net Imports</v>
      </c>
      <c r="P101" t="str">
        <f t="shared" si="4"/>
        <v>dom. System dmd</v>
      </c>
      <c r="Q101" t="str">
        <f t="shared" si="4"/>
        <v>Dist. Oil</v>
      </c>
      <c r="R101" t="str">
        <f t="shared" si="4"/>
        <v>Dist. Biomass</v>
      </c>
      <c r="S101" t="str">
        <f t="shared" si="4"/>
        <v>Mini Hydro</v>
      </c>
      <c r="T101" t="str">
        <f t="shared" si="4"/>
        <v>Dist.Solar PV</v>
      </c>
    </row>
    <row r="102" spans="1:20" x14ac:dyDescent="0.3">
      <c r="A102" t="str">
        <f>$A$10</f>
        <v>RE</v>
      </c>
      <c r="B102">
        <f>[1]Sum!B69</f>
        <v>2010</v>
      </c>
      <c r="C102" s="6">
        <f>[1]Sum!C69/1000</f>
        <v>0.38</v>
      </c>
      <c r="D102" s="6">
        <f>[1]Sum!D69/1000</f>
        <v>0.28799999999999998</v>
      </c>
      <c r="E102" s="6">
        <f>[1]Sum!E69/1000</f>
        <v>0.27700000000000002</v>
      </c>
      <c r="F102" s="6">
        <f>[1]Sum!F69/1000</f>
        <v>0</v>
      </c>
      <c r="G102" s="6">
        <f>[1]Sum!G69/1000</f>
        <v>0.432</v>
      </c>
      <c r="H102" s="6">
        <f>[1]Sum!H69/1000</f>
        <v>0.36241999999999996</v>
      </c>
      <c r="I102" s="6">
        <f>[1]Sum!I69/1000</f>
        <v>0</v>
      </c>
      <c r="J102" s="6">
        <f>[1]Sum!J69/1000</f>
        <v>0</v>
      </c>
      <c r="K102" s="6">
        <f>[1]Sum!K69/1000</f>
        <v>0</v>
      </c>
      <c r="L102" s="6">
        <f>[1]Sum!L69/1000</f>
        <v>1.73942</v>
      </c>
      <c r="M102" s="6">
        <f>[1]Sum!M69/1000</f>
        <v>0</v>
      </c>
      <c r="N102" s="6">
        <f>[1]Sum!N69/1000</f>
        <v>0</v>
      </c>
      <c r="O102" s="6">
        <f>[1]Sum!O69/1000</f>
        <v>0</v>
      </c>
      <c r="P102" s="6">
        <f>[1]Sum!P69/1000</f>
        <v>2.0099999999999998</v>
      </c>
      <c r="Q102" s="6">
        <f>[1]Sum!Q69/1000</f>
        <v>0.38486000000000004</v>
      </c>
      <c r="R102" s="6">
        <f>[1]Sum!R69/1000</f>
        <v>0</v>
      </c>
      <c r="S102" s="6">
        <f>[1]Sum!S69/1000</f>
        <v>0</v>
      </c>
      <c r="T102" s="6">
        <f>[1]Sum!T69/1000</f>
        <v>0</v>
      </c>
    </row>
    <row r="103" spans="1:20" x14ac:dyDescent="0.3">
      <c r="B103">
        <f>[1]Sum!B70</f>
        <v>2011</v>
      </c>
      <c r="C103" s="6">
        <f>[1]Sum!C70/1000</f>
        <v>0.67900000000000005</v>
      </c>
      <c r="D103" s="6">
        <f>[1]Sum!D70/1000</f>
        <v>0</v>
      </c>
      <c r="E103" s="6">
        <f>[1]Sum!E70/1000</f>
        <v>1.7999999999999999E-2</v>
      </c>
      <c r="F103" s="6">
        <f>[1]Sum!F70/1000</f>
        <v>0</v>
      </c>
      <c r="G103" s="6">
        <f>[1]Sum!G70/1000</f>
        <v>0.55100000000000005</v>
      </c>
      <c r="H103" s="6">
        <f>[1]Sum!H70/1000</f>
        <v>0.25900000000000001</v>
      </c>
      <c r="I103" s="6">
        <f>[1]Sum!I70/1000</f>
        <v>0</v>
      </c>
      <c r="J103" s="6">
        <f>[1]Sum!J70/1000</f>
        <v>0</v>
      </c>
      <c r="K103" s="6">
        <f>[1]Sum!K70/1000</f>
        <v>0</v>
      </c>
      <c r="L103" s="6">
        <f>[1]Sum!L70/1000</f>
        <v>1.5069999999999999</v>
      </c>
      <c r="M103" s="6">
        <f>[1]Sum!M70/1000</f>
        <v>0</v>
      </c>
      <c r="N103" s="6">
        <f>[1]Sum!N70/1000</f>
        <v>0</v>
      </c>
      <c r="O103" s="6">
        <f>[1]Sum!O70/1000</f>
        <v>0</v>
      </c>
      <c r="P103" s="6">
        <f>[1]Sum!P70/1000</f>
        <v>2.0110000000000001</v>
      </c>
      <c r="Q103" s="6">
        <f>[1]Sum!Q70/1000</f>
        <v>0.28281000000000001</v>
      </c>
      <c r="R103" s="6">
        <f>[1]Sum!R70/1000</f>
        <v>0</v>
      </c>
      <c r="S103" s="6">
        <f>[1]Sum!S70/1000</f>
        <v>0</v>
      </c>
      <c r="T103" s="6">
        <f>[1]Sum!T70/1000</f>
        <v>0</v>
      </c>
    </row>
    <row r="104" spans="1:20" x14ac:dyDescent="0.3">
      <c r="B104">
        <f>[1]Sum!B71</f>
        <v>2012</v>
      </c>
      <c r="C104" s="6">
        <f>[1]Sum!C71/1000</f>
        <v>0.90300000000000002</v>
      </c>
      <c r="D104" s="6">
        <f>[1]Sum!D71/1000</f>
        <v>0.06</v>
      </c>
      <c r="E104" s="6">
        <f>[1]Sum!E71/1000</f>
        <v>0.22700000000000001</v>
      </c>
      <c r="F104" s="6">
        <f>[1]Sum!F71/1000</f>
        <v>0</v>
      </c>
      <c r="G104" s="6">
        <f>[1]Sum!G71/1000</f>
        <v>0.41899999999999998</v>
      </c>
      <c r="H104" s="6">
        <f>[1]Sum!H71/1000</f>
        <v>8.4199999999999997E-2</v>
      </c>
      <c r="I104" s="6">
        <f>[1]Sum!I71/1000</f>
        <v>0</v>
      </c>
      <c r="J104" s="6">
        <f>[1]Sum!J71/1000</f>
        <v>0</v>
      </c>
      <c r="K104" s="6">
        <f>[1]Sum!K71/1000</f>
        <v>0</v>
      </c>
      <c r="L104" s="6">
        <f>[1]Sum!L71/1000</f>
        <v>1.6932</v>
      </c>
      <c r="M104" s="6">
        <f>[1]Sum!M71/1000</f>
        <v>0</v>
      </c>
      <c r="N104" s="6">
        <f>[1]Sum!N71/1000</f>
        <v>0</v>
      </c>
      <c r="O104" s="6">
        <f>[1]Sum!O71/1000</f>
        <v>0</v>
      </c>
      <c r="P104" s="6">
        <f>[1]Sum!P71/1000</f>
        <v>2.012</v>
      </c>
      <c r="Q104" s="6">
        <f>[1]Sum!Q71/1000</f>
        <v>0.23581000000000002</v>
      </c>
      <c r="R104" s="6">
        <f>[1]Sum!R71/1000</f>
        <v>0</v>
      </c>
      <c r="S104" s="6">
        <f>[1]Sum!S71/1000</f>
        <v>3.6670000000000001E-2</v>
      </c>
      <c r="T104" s="6">
        <f>[1]Sum!T71/1000</f>
        <v>0</v>
      </c>
    </row>
    <row r="105" spans="1:20" x14ac:dyDescent="0.3">
      <c r="B105">
        <f>[1]Sum!B72</f>
        <v>2013</v>
      </c>
      <c r="C105" s="6">
        <f>[1]Sum!C72/1000</f>
        <v>0.92300000000000004</v>
      </c>
      <c r="D105" s="6">
        <f>[1]Sum!D72/1000</f>
        <v>0</v>
      </c>
      <c r="E105" s="6">
        <f>[1]Sum!E72/1000</f>
        <v>0.02</v>
      </c>
      <c r="F105" s="6">
        <f>[1]Sum!F72/1000</f>
        <v>0</v>
      </c>
      <c r="G105" s="6">
        <f>[1]Sum!G72/1000</f>
        <v>0.36</v>
      </c>
      <c r="H105" s="6">
        <f>[1]Sum!H72/1000</f>
        <v>9.5600000000000008E-3</v>
      </c>
      <c r="I105" s="6">
        <f>[1]Sum!I72/1000</f>
        <v>0.45637</v>
      </c>
      <c r="J105" s="6">
        <f>[1]Sum!J72/1000</f>
        <v>0</v>
      </c>
      <c r="K105" s="6">
        <f>[1]Sum!K72/1000</f>
        <v>0.63400000000000001</v>
      </c>
      <c r="L105" s="6">
        <f>[1]Sum!L72/1000</f>
        <v>2.40293</v>
      </c>
      <c r="M105" s="6">
        <f>[1]Sum!M72/1000</f>
        <v>0</v>
      </c>
      <c r="N105" s="6">
        <f>[1]Sum!N72/1000</f>
        <v>0</v>
      </c>
      <c r="O105" s="6">
        <f>[1]Sum!O72/1000</f>
        <v>0</v>
      </c>
      <c r="P105" s="6">
        <f>[1]Sum!P72/1000</f>
        <v>2.0129999999999999</v>
      </c>
      <c r="Q105" s="6">
        <f>[1]Sum!Q72/1000</f>
        <v>4.5190000000000001E-2</v>
      </c>
      <c r="R105" s="6">
        <f>[1]Sum!R72/1000</f>
        <v>0</v>
      </c>
      <c r="S105" s="6">
        <f>[1]Sum!S72/1000</f>
        <v>0</v>
      </c>
      <c r="T105" s="6">
        <f>[1]Sum!T72/1000</f>
        <v>0</v>
      </c>
    </row>
    <row r="106" spans="1:20" x14ac:dyDescent="0.3">
      <c r="B106">
        <f>[1]Sum!B73</f>
        <v>2014</v>
      </c>
      <c r="C106" s="6">
        <f>[1]Sum!C73/1000</f>
        <v>1.0720000000000001</v>
      </c>
      <c r="D106" s="6">
        <f>[1]Sum!D73/1000</f>
        <v>0</v>
      </c>
      <c r="E106" s="6">
        <f>[1]Sum!E73/1000</f>
        <v>2.1110499999999996</v>
      </c>
      <c r="F106" s="6">
        <f>[1]Sum!F73/1000</f>
        <v>4.0619999999999996E-2</v>
      </c>
      <c r="G106" s="6">
        <f>[1]Sum!G73/1000</f>
        <v>1.92828</v>
      </c>
      <c r="H106" s="6">
        <f>[1]Sum!H73/1000</f>
        <v>0</v>
      </c>
      <c r="I106" s="6">
        <f>[1]Sum!I73/1000</f>
        <v>0.33100000000000002</v>
      </c>
      <c r="J106" s="6">
        <f>[1]Sum!J73/1000</f>
        <v>0.05</v>
      </c>
      <c r="K106" s="6">
        <f>[1]Sum!K73/1000</f>
        <v>0.60199999999999998</v>
      </c>
      <c r="L106" s="6">
        <f>[1]Sum!L73/1000</f>
        <v>6.1349499999999999</v>
      </c>
      <c r="M106" s="6">
        <f>[1]Sum!M73/1000</f>
        <v>0</v>
      </c>
      <c r="N106" s="6">
        <f>[1]Sum!N73/1000</f>
        <v>0</v>
      </c>
      <c r="O106" s="6">
        <f>[1]Sum!O73/1000</f>
        <v>0</v>
      </c>
      <c r="P106" s="6">
        <f>[1]Sum!P73/1000</f>
        <v>2.0139999999999998</v>
      </c>
      <c r="Q106" s="6">
        <f>[1]Sum!Q73/1000</f>
        <v>1.1999999999999999E-4</v>
      </c>
      <c r="R106" s="6">
        <f>[1]Sum!R73/1000</f>
        <v>0</v>
      </c>
      <c r="S106" s="6">
        <f>[1]Sum!S73/1000</f>
        <v>0.13770999999999997</v>
      </c>
      <c r="T106" s="6">
        <f>[1]Sum!T73/1000</f>
        <v>0</v>
      </c>
    </row>
    <row r="107" spans="1:20" x14ac:dyDescent="0.3">
      <c r="B107">
        <f>[1]Sum!B74</f>
        <v>2015</v>
      </c>
      <c r="C107" s="6">
        <f>[1]Sum!C74/1000</f>
        <v>2.2690000000000001</v>
      </c>
      <c r="D107" s="6">
        <f>[1]Sum!D74/1000</f>
        <v>0</v>
      </c>
      <c r="E107" s="6">
        <f>[1]Sum!E74/1000</f>
        <v>2.3769999999999999E-2</v>
      </c>
      <c r="F107" s="6">
        <f>[1]Sum!F74/1000</f>
        <v>0</v>
      </c>
      <c r="G107" s="6">
        <f>[1]Sum!G74/1000</f>
        <v>0.20713000000000001</v>
      </c>
      <c r="H107" s="6">
        <f>[1]Sum!H74/1000</f>
        <v>0</v>
      </c>
      <c r="I107" s="6">
        <f>[1]Sum!I74/1000</f>
        <v>0.41699999999999998</v>
      </c>
      <c r="J107" s="6">
        <f>[1]Sum!J74/1000</f>
        <v>0.1</v>
      </c>
      <c r="K107" s="6">
        <f>[1]Sum!K74/1000</f>
        <v>0.65300000000000002</v>
      </c>
      <c r="L107" s="6">
        <f>[1]Sum!L74/1000</f>
        <v>3.6699000000000002</v>
      </c>
      <c r="M107" s="6">
        <f>[1]Sum!M74/1000</f>
        <v>6.0212999999999992</v>
      </c>
      <c r="N107" s="6">
        <f>[1]Sum!N74/1000</f>
        <v>0</v>
      </c>
      <c r="O107" s="6">
        <f>[1]Sum!O74/1000</f>
        <v>0</v>
      </c>
      <c r="P107" s="6">
        <f>[1]Sum!P74/1000</f>
        <v>2.0150000000000001</v>
      </c>
      <c r="Q107" s="6">
        <f>[1]Sum!Q74/1000</f>
        <v>2.3999999999999998E-3</v>
      </c>
      <c r="R107" s="6">
        <f>[1]Sum!R74/1000</f>
        <v>0</v>
      </c>
      <c r="S107" s="6">
        <f>[1]Sum!S74/1000</f>
        <v>8.3510000000000001E-2</v>
      </c>
      <c r="T107" s="6">
        <f>[1]Sum!T74/1000</f>
        <v>0</v>
      </c>
    </row>
    <row r="108" spans="1:20" x14ac:dyDescent="0.3">
      <c r="B108">
        <f>[1]Sum!B75</f>
        <v>2016</v>
      </c>
      <c r="C108" s="6">
        <f>[1]Sum!C75/1000</f>
        <v>1.41804</v>
      </c>
      <c r="D108" s="6">
        <f>[1]Sum!D75/1000</f>
        <v>0</v>
      </c>
      <c r="E108" s="6">
        <f>[1]Sum!E75/1000</f>
        <v>5.4900000000000001E-3</v>
      </c>
      <c r="F108" s="6">
        <f>[1]Sum!F75/1000</f>
        <v>0</v>
      </c>
      <c r="G108" s="6">
        <f>[1]Sum!G75/1000</f>
        <v>1.5703099999999999</v>
      </c>
      <c r="H108" s="6">
        <f>[1]Sum!H75/1000</f>
        <v>0</v>
      </c>
      <c r="I108" s="6">
        <f>[1]Sum!I75/1000</f>
        <v>0.40100000000000002</v>
      </c>
      <c r="J108" s="6">
        <f>[1]Sum!J75/1000</f>
        <v>0.05</v>
      </c>
      <c r="K108" s="6">
        <f>[1]Sum!K75/1000</f>
        <v>0</v>
      </c>
      <c r="L108" s="6">
        <f>[1]Sum!L75/1000</f>
        <v>3.4448400000000001</v>
      </c>
      <c r="M108" s="6">
        <f>[1]Sum!M75/1000</f>
        <v>1.6864799999999995</v>
      </c>
      <c r="N108" s="6">
        <f>[1]Sum!N75/1000</f>
        <v>0</v>
      </c>
      <c r="O108" s="6">
        <f>[1]Sum!O75/1000</f>
        <v>0</v>
      </c>
      <c r="P108" s="6">
        <f>[1]Sum!P75/1000</f>
        <v>2.016</v>
      </c>
      <c r="Q108" s="6">
        <f>[1]Sum!Q75/1000</f>
        <v>4.6000000000000001E-4</v>
      </c>
      <c r="R108" s="6">
        <f>[1]Sum!R75/1000</f>
        <v>0</v>
      </c>
      <c r="S108" s="6">
        <f>[1]Sum!S75/1000</f>
        <v>8.3030000000000007E-2</v>
      </c>
      <c r="T108" s="6">
        <f>[1]Sum!T75/1000</f>
        <v>0</v>
      </c>
    </row>
    <row r="109" spans="1:20" x14ac:dyDescent="0.3">
      <c r="B109">
        <f>[1]Sum!B76</f>
        <v>2017</v>
      </c>
      <c r="C109" s="6">
        <f>[1]Sum!C76/1000</f>
        <v>2.1890000000000001</v>
      </c>
      <c r="D109" s="6">
        <f>[1]Sum!D76/1000</f>
        <v>0</v>
      </c>
      <c r="E109" s="6">
        <f>[1]Sum!E76/1000</f>
        <v>0</v>
      </c>
      <c r="F109" s="6">
        <f>[1]Sum!F76/1000</f>
        <v>0</v>
      </c>
      <c r="G109" s="6">
        <f>[1]Sum!G76/1000</f>
        <v>1.20706</v>
      </c>
      <c r="H109" s="6">
        <f>[1]Sum!H76/1000</f>
        <v>7.3000000000000001E-3</v>
      </c>
      <c r="I109" s="6">
        <f>[1]Sum!I76/1000</f>
        <v>0</v>
      </c>
      <c r="J109" s="6">
        <f>[1]Sum!J76/1000</f>
        <v>0</v>
      </c>
      <c r="K109" s="6">
        <f>[1]Sum!K76/1000</f>
        <v>0</v>
      </c>
      <c r="L109" s="6">
        <f>[1]Sum!L76/1000</f>
        <v>3.4033600000000002</v>
      </c>
      <c r="M109" s="6">
        <f>[1]Sum!M76/1000</f>
        <v>1.0021400000000031</v>
      </c>
      <c r="N109" s="6">
        <f>[1]Sum!N76/1000</f>
        <v>0</v>
      </c>
      <c r="O109" s="6">
        <f>[1]Sum!O76/1000</f>
        <v>0</v>
      </c>
      <c r="P109" s="6">
        <f>[1]Sum!P76/1000</f>
        <v>2.0169999999999999</v>
      </c>
      <c r="Q109" s="6">
        <f>[1]Sum!Q76/1000</f>
        <v>9.3000000000000005E-4</v>
      </c>
      <c r="R109" s="6">
        <f>[1]Sum!R76/1000</f>
        <v>0</v>
      </c>
      <c r="S109" s="6">
        <f>[1]Sum!S76/1000</f>
        <v>8.8200000000000014E-2</v>
      </c>
      <c r="T109" s="6">
        <f>[1]Sum!T76/1000</f>
        <v>0</v>
      </c>
    </row>
    <row r="110" spans="1:20" x14ac:dyDescent="0.3">
      <c r="B110">
        <f>[1]Sum!B77</f>
        <v>2018</v>
      </c>
      <c r="C110" s="6">
        <f>[1]Sum!C77/1000</f>
        <v>0.98189000000000004</v>
      </c>
      <c r="D110" s="6">
        <f>[1]Sum!D77/1000</f>
        <v>0</v>
      </c>
      <c r="E110" s="6">
        <f>[1]Sum!E77/1000</f>
        <v>0</v>
      </c>
      <c r="F110" s="6">
        <f>[1]Sum!F77/1000</f>
        <v>0</v>
      </c>
      <c r="G110" s="6">
        <f>[1]Sum!G77/1000</f>
        <v>2.1834000000000002</v>
      </c>
      <c r="H110" s="6">
        <f>[1]Sum!H77/1000</f>
        <v>4.3099999999999996E-3</v>
      </c>
      <c r="I110" s="6">
        <f>[1]Sum!I77/1000</f>
        <v>0</v>
      </c>
      <c r="J110" s="6">
        <f>[1]Sum!J77/1000</f>
        <v>0</v>
      </c>
      <c r="K110" s="6">
        <f>[1]Sum!K77/1000</f>
        <v>0</v>
      </c>
      <c r="L110" s="6">
        <f>[1]Sum!L77/1000</f>
        <v>3.1696</v>
      </c>
      <c r="M110" s="6">
        <f>[1]Sum!M77/1000</f>
        <v>1.4631199999999918</v>
      </c>
      <c r="N110" s="6">
        <f>[1]Sum!N77/1000</f>
        <v>0</v>
      </c>
      <c r="O110" s="6">
        <f>[1]Sum!O77/1000</f>
        <v>0</v>
      </c>
      <c r="P110" s="6">
        <f>[1]Sum!P77/1000</f>
        <v>2.0179999999999998</v>
      </c>
      <c r="Q110" s="6">
        <f>[1]Sum!Q77/1000</f>
        <v>0</v>
      </c>
      <c r="R110" s="6">
        <f>[1]Sum!R77/1000</f>
        <v>0</v>
      </c>
      <c r="S110" s="6">
        <f>[1]Sum!S77/1000</f>
        <v>0.27743000000000001</v>
      </c>
      <c r="T110" s="6">
        <f>[1]Sum!T77/1000</f>
        <v>0</v>
      </c>
    </row>
    <row r="111" spans="1:20" x14ac:dyDescent="0.3">
      <c r="B111">
        <f>[1]Sum!B78</f>
        <v>2019</v>
      </c>
      <c r="C111" s="6">
        <f>[1]Sum!C78/1000</f>
        <v>1.7748299999999999</v>
      </c>
      <c r="D111" s="6">
        <f>[1]Sum!D78/1000</f>
        <v>0</v>
      </c>
      <c r="E111" s="6">
        <f>[1]Sum!E78/1000</f>
        <v>0</v>
      </c>
      <c r="F111" s="6">
        <f>[1]Sum!F78/1000</f>
        <v>0</v>
      </c>
      <c r="G111" s="6">
        <f>[1]Sum!G78/1000</f>
        <v>1.20126</v>
      </c>
      <c r="H111" s="6">
        <f>[1]Sum!H78/1000</f>
        <v>5.5329999999999997E-2</v>
      </c>
      <c r="I111" s="6">
        <f>[1]Sum!I78/1000</f>
        <v>0</v>
      </c>
      <c r="J111" s="6">
        <f>[1]Sum!J78/1000</f>
        <v>0</v>
      </c>
      <c r="K111" s="6">
        <f>[1]Sum!K78/1000</f>
        <v>0</v>
      </c>
      <c r="L111" s="6">
        <f>[1]Sum!L78/1000</f>
        <v>3.0314200000000002</v>
      </c>
      <c r="M111" s="6">
        <f>[1]Sum!M78/1000</f>
        <v>0.75376000000000198</v>
      </c>
      <c r="N111" s="6">
        <f>[1]Sum!N78/1000</f>
        <v>0</v>
      </c>
      <c r="O111" s="6">
        <f>[1]Sum!O78/1000</f>
        <v>0</v>
      </c>
      <c r="P111" s="6">
        <f>[1]Sum!P78/1000</f>
        <v>2.0190000000000001</v>
      </c>
      <c r="Q111" s="6">
        <f>[1]Sum!Q78/1000</f>
        <v>0</v>
      </c>
      <c r="R111" s="6">
        <f>[1]Sum!R78/1000</f>
        <v>0</v>
      </c>
      <c r="S111" s="6">
        <f>[1]Sum!S78/1000</f>
        <v>0.14401999999999998</v>
      </c>
      <c r="T111" s="6">
        <f>[1]Sum!T78/1000</f>
        <v>0</v>
      </c>
    </row>
    <row r="112" spans="1:20" x14ac:dyDescent="0.3">
      <c r="B112">
        <f>[1]Sum!B79</f>
        <v>2020</v>
      </c>
      <c r="C112" s="6">
        <f>[1]Sum!C79/1000</f>
        <v>0.95705000000000007</v>
      </c>
      <c r="D112" s="6">
        <f>[1]Sum!D79/1000</f>
        <v>0</v>
      </c>
      <c r="E112" s="6">
        <f>[1]Sum!E79/1000</f>
        <v>0</v>
      </c>
      <c r="F112" s="6">
        <f>[1]Sum!F79/1000</f>
        <v>0</v>
      </c>
      <c r="G112" s="6">
        <f>[1]Sum!G79/1000</f>
        <v>1.8954199999999999</v>
      </c>
      <c r="H112" s="6">
        <f>[1]Sum!H79/1000</f>
        <v>2.0400000000000001E-3</v>
      </c>
      <c r="I112" s="6">
        <f>[1]Sum!I79/1000</f>
        <v>0</v>
      </c>
      <c r="J112" s="6">
        <f>[1]Sum!J79/1000</f>
        <v>0</v>
      </c>
      <c r="K112" s="6">
        <f>[1]Sum!K79/1000</f>
        <v>0</v>
      </c>
      <c r="L112" s="6">
        <f>[1]Sum!L79/1000</f>
        <v>2.8545099999999999</v>
      </c>
      <c r="M112" s="6">
        <f>[1]Sum!M79/1000</f>
        <v>0.78714000000000672</v>
      </c>
      <c r="N112" s="6">
        <f>[1]Sum!N79/1000</f>
        <v>0</v>
      </c>
      <c r="O112" s="6">
        <f>[1]Sum!O79/1000</f>
        <v>0</v>
      </c>
      <c r="P112" s="6">
        <f>[1]Sum!P79/1000</f>
        <v>2.02</v>
      </c>
      <c r="Q112" s="6">
        <f>[1]Sum!Q79/1000</f>
        <v>0</v>
      </c>
      <c r="R112" s="6">
        <f>[1]Sum!R79/1000</f>
        <v>0</v>
      </c>
      <c r="S112" s="6">
        <f>[1]Sum!S79/1000</f>
        <v>0.12365999999999999</v>
      </c>
      <c r="T112" s="6">
        <f>[1]Sum!T79/1000</f>
        <v>1.3789999999999998E-2</v>
      </c>
    </row>
    <row r="113" spans="1:20" x14ac:dyDescent="0.3">
      <c r="B113">
        <f>[1]Sum!B80</f>
        <v>2021</v>
      </c>
      <c r="C113" s="6">
        <f>[1]Sum!C80/1000</f>
        <v>0</v>
      </c>
      <c r="D113" s="6">
        <f>[1]Sum!D80/1000</f>
        <v>0</v>
      </c>
      <c r="E113" s="6">
        <f>[1]Sum!E80/1000</f>
        <v>0</v>
      </c>
      <c r="F113" s="6">
        <f>[1]Sum!F80/1000</f>
        <v>0</v>
      </c>
      <c r="G113" s="6">
        <f>[1]Sum!G80/1000</f>
        <v>1.6021399999999999</v>
      </c>
      <c r="H113" s="6">
        <f>[1]Sum!H80/1000</f>
        <v>0.28734000000000004</v>
      </c>
      <c r="I113" s="6">
        <f>[1]Sum!I80/1000</f>
        <v>0</v>
      </c>
      <c r="J113" s="6">
        <f>[1]Sum!J80/1000</f>
        <v>0</v>
      </c>
      <c r="K113" s="6">
        <f>[1]Sum!K80/1000</f>
        <v>1.5</v>
      </c>
      <c r="L113" s="6">
        <f>[1]Sum!L80/1000</f>
        <v>3.3894799999999998</v>
      </c>
      <c r="M113" s="6">
        <f>[1]Sum!M80/1000</f>
        <v>0.27015999999999624</v>
      </c>
      <c r="N113" s="6">
        <f>[1]Sum!N80/1000</f>
        <v>0</v>
      </c>
      <c r="O113" s="6">
        <f>[1]Sum!O80/1000</f>
        <v>0</v>
      </c>
      <c r="P113" s="6">
        <f>[1]Sum!P80/1000</f>
        <v>2.0209999999999999</v>
      </c>
      <c r="Q113" s="6">
        <f>[1]Sum!Q80/1000</f>
        <v>0</v>
      </c>
      <c r="R113" s="6">
        <f>[1]Sum!R80/1000</f>
        <v>0</v>
      </c>
      <c r="S113" s="6">
        <f>[1]Sum!S80/1000</f>
        <v>5.9209999999999999E-2</v>
      </c>
      <c r="T113" s="6">
        <f>[1]Sum!T80/1000</f>
        <v>0.6885</v>
      </c>
    </row>
    <row r="114" spans="1:20" x14ac:dyDescent="0.3">
      <c r="B114">
        <f>[1]Sum!B81</f>
        <v>2022</v>
      </c>
      <c r="C114" s="6">
        <f>[1]Sum!C81/1000</f>
        <v>1.8079999999999999E-2</v>
      </c>
      <c r="D114" s="6">
        <f>[1]Sum!D81/1000</f>
        <v>0</v>
      </c>
      <c r="E114" s="6">
        <f>[1]Sum!E81/1000</f>
        <v>0</v>
      </c>
      <c r="F114" s="6">
        <f>[1]Sum!F81/1000</f>
        <v>0</v>
      </c>
      <c r="G114" s="6">
        <f>[1]Sum!G81/1000</f>
        <v>1.851</v>
      </c>
      <c r="H114" s="6">
        <f>[1]Sum!H81/1000</f>
        <v>0.25468999999999997</v>
      </c>
      <c r="I114" s="6">
        <f>[1]Sum!I81/1000</f>
        <v>0</v>
      </c>
      <c r="J114" s="6">
        <f>[1]Sum!J81/1000</f>
        <v>0</v>
      </c>
      <c r="K114" s="6">
        <f>[1]Sum!K81/1000</f>
        <v>1.6578400000000002</v>
      </c>
      <c r="L114" s="6">
        <f>[1]Sum!L81/1000</f>
        <v>3.7816100000000001</v>
      </c>
      <c r="M114" s="6">
        <f>[1]Sum!M81/1000</f>
        <v>0.65805999999999765</v>
      </c>
      <c r="N114" s="6">
        <f>[1]Sum!N81/1000</f>
        <v>0</v>
      </c>
      <c r="O114" s="6">
        <f>[1]Sum!O81/1000</f>
        <v>0</v>
      </c>
      <c r="P114" s="6">
        <f>[1]Sum!P81/1000</f>
        <v>2.0219999999999998</v>
      </c>
      <c r="Q114" s="6">
        <f>[1]Sum!Q81/1000</f>
        <v>0</v>
      </c>
      <c r="R114" s="6">
        <f>[1]Sum!R81/1000</f>
        <v>0</v>
      </c>
      <c r="S114" s="6">
        <f>[1]Sum!S81/1000</f>
        <v>9.0980000000000005E-2</v>
      </c>
      <c r="T114" s="6">
        <f>[1]Sum!T81/1000</f>
        <v>0.50667000000000006</v>
      </c>
    </row>
    <row r="115" spans="1:20" x14ac:dyDescent="0.3">
      <c r="B115">
        <f>[1]Sum!B82</f>
        <v>2023</v>
      </c>
      <c r="C115" s="6">
        <f>[1]Sum!C82/1000</f>
        <v>0</v>
      </c>
      <c r="D115" s="6">
        <f>[1]Sum!D82/1000</f>
        <v>0</v>
      </c>
      <c r="E115" s="6">
        <f>[1]Sum!E82/1000</f>
        <v>1</v>
      </c>
      <c r="F115" s="6">
        <f>[1]Sum!F82/1000</f>
        <v>0</v>
      </c>
      <c r="G115" s="6">
        <f>[1]Sum!G82/1000</f>
        <v>1.5714999999999999</v>
      </c>
      <c r="H115" s="6">
        <f>[1]Sum!H82/1000</f>
        <v>0.34811999999999999</v>
      </c>
      <c r="I115" s="6">
        <f>[1]Sum!I82/1000</f>
        <v>4.0245800000000003</v>
      </c>
      <c r="J115" s="6">
        <f>[1]Sum!J82/1000</f>
        <v>0</v>
      </c>
      <c r="K115" s="6">
        <f>[1]Sum!K82/1000</f>
        <v>3.3111099999999998</v>
      </c>
      <c r="L115" s="6">
        <f>[1]Sum!L82/1000</f>
        <v>10.25531</v>
      </c>
      <c r="M115" s="6">
        <f>[1]Sum!M82/1000</f>
        <v>1.6041600000000036</v>
      </c>
      <c r="N115" s="6">
        <f>[1]Sum!N82/1000</f>
        <v>0</v>
      </c>
      <c r="O115" s="6">
        <f>[1]Sum!O82/1000</f>
        <v>0</v>
      </c>
      <c r="P115" s="6">
        <f>[1]Sum!P82/1000</f>
        <v>2.0230000000000001</v>
      </c>
      <c r="Q115" s="6">
        <f>[1]Sum!Q82/1000</f>
        <v>0</v>
      </c>
      <c r="R115" s="6">
        <f>[1]Sum!R82/1000</f>
        <v>0</v>
      </c>
      <c r="S115" s="6">
        <f>[1]Sum!S82/1000</f>
        <v>6.1779999999999995E-2</v>
      </c>
      <c r="T115" s="6">
        <f>[1]Sum!T82/1000</f>
        <v>0.12357</v>
      </c>
    </row>
    <row r="116" spans="1:20" x14ac:dyDescent="0.3">
      <c r="B116">
        <f>[1]Sum!B83</f>
        <v>2024</v>
      </c>
      <c r="C116" s="6">
        <f>[1]Sum!C83/1000</f>
        <v>0</v>
      </c>
      <c r="D116" s="6">
        <f>[1]Sum!D83/1000</f>
        <v>0</v>
      </c>
      <c r="E116" s="6">
        <f>[1]Sum!E83/1000</f>
        <v>1</v>
      </c>
      <c r="F116" s="6">
        <f>[1]Sum!F83/1000</f>
        <v>0</v>
      </c>
      <c r="G116" s="6">
        <f>[1]Sum!G83/1000</f>
        <v>1.1715</v>
      </c>
      <c r="H116" s="6">
        <f>[1]Sum!H83/1000</f>
        <v>0</v>
      </c>
      <c r="I116" s="6">
        <f>[1]Sum!I83/1000</f>
        <v>4.0368200000000005</v>
      </c>
      <c r="J116" s="6">
        <f>[1]Sum!J83/1000</f>
        <v>0</v>
      </c>
      <c r="K116" s="6">
        <f>[1]Sum!K83/1000</f>
        <v>2.4759199999999999</v>
      </c>
      <c r="L116" s="6">
        <f>[1]Sum!L83/1000</f>
        <v>8.6842399999999991</v>
      </c>
      <c r="M116" s="6">
        <f>[1]Sum!M83/1000</f>
        <v>0.57653999999999361</v>
      </c>
      <c r="N116" s="6">
        <f>[1]Sum!N83/1000</f>
        <v>0</v>
      </c>
      <c r="O116" s="6">
        <f>[1]Sum!O83/1000</f>
        <v>0</v>
      </c>
      <c r="P116" s="6">
        <f>[1]Sum!P83/1000</f>
        <v>2.024</v>
      </c>
      <c r="Q116" s="6">
        <f>[1]Sum!Q83/1000</f>
        <v>0</v>
      </c>
      <c r="R116" s="6">
        <f>[1]Sum!R83/1000</f>
        <v>0</v>
      </c>
      <c r="S116" s="6">
        <f>[1]Sum!S83/1000</f>
        <v>5.5430000000000007E-2</v>
      </c>
      <c r="T116" s="6">
        <f>[1]Sum!T83/1000</f>
        <v>0.10619999999999999</v>
      </c>
    </row>
    <row r="117" spans="1:20" x14ac:dyDescent="0.3">
      <c r="B117">
        <f>[1]Sum!B84</f>
        <v>2025</v>
      </c>
      <c r="C117" s="6">
        <f>[1]Sum!C84/1000</f>
        <v>0</v>
      </c>
      <c r="D117" s="6">
        <f>[1]Sum!D84/1000</f>
        <v>0</v>
      </c>
      <c r="E117" s="6">
        <f>[1]Sum!E84/1000</f>
        <v>1.1499999999999999</v>
      </c>
      <c r="F117" s="6">
        <f>[1]Sum!F84/1000</f>
        <v>0.50195000000000001</v>
      </c>
      <c r="G117" s="6">
        <f>[1]Sum!G84/1000</f>
        <v>0.9</v>
      </c>
      <c r="H117" s="6">
        <f>[1]Sum!H84/1000</f>
        <v>0</v>
      </c>
      <c r="I117" s="6">
        <f>[1]Sum!I84/1000</f>
        <v>4.3562599999999998</v>
      </c>
      <c r="J117" s="6">
        <f>[1]Sum!J84/1000</f>
        <v>0</v>
      </c>
      <c r="K117" s="6">
        <f>[1]Sum!K84/1000</f>
        <v>1.6602600000000001</v>
      </c>
      <c r="L117" s="6">
        <f>[1]Sum!L84/1000</f>
        <v>8.5684699999999996</v>
      </c>
      <c r="M117" s="6">
        <f>[1]Sum!M84/1000</f>
        <v>0.59974000000000527</v>
      </c>
      <c r="N117" s="6">
        <f>[1]Sum!N84/1000</f>
        <v>0</v>
      </c>
      <c r="O117" s="6">
        <f>[1]Sum!O84/1000</f>
        <v>0</v>
      </c>
      <c r="P117" s="6">
        <f>[1]Sum!P84/1000</f>
        <v>2.0249999999999999</v>
      </c>
      <c r="Q117" s="6">
        <f>[1]Sum!Q84/1000</f>
        <v>0</v>
      </c>
      <c r="R117" s="6">
        <f>[1]Sum!R84/1000</f>
        <v>0</v>
      </c>
      <c r="S117" s="6">
        <f>[1]Sum!S84/1000</f>
        <v>3.0870000000000002E-2</v>
      </c>
      <c r="T117" s="6">
        <f>[1]Sum!T84/1000</f>
        <v>2.88964</v>
      </c>
    </row>
    <row r="118" spans="1:20" x14ac:dyDescent="0.3">
      <c r="B118">
        <f>[1]Sum!B85</f>
        <v>2026</v>
      </c>
      <c r="C118" s="6">
        <f>[1]Sum!C85/1000</f>
        <v>0</v>
      </c>
      <c r="D118" s="6">
        <f>[1]Sum!D85/1000</f>
        <v>0</v>
      </c>
      <c r="E118" s="6">
        <f>[1]Sum!E85/1000</f>
        <v>1</v>
      </c>
      <c r="F118" s="6">
        <f>[1]Sum!F85/1000</f>
        <v>0</v>
      </c>
      <c r="G118" s="6">
        <f>[1]Sum!G85/1000</f>
        <v>0.93067</v>
      </c>
      <c r="H118" s="6">
        <f>[1]Sum!H85/1000</f>
        <v>0.22978000000000001</v>
      </c>
      <c r="I118" s="6">
        <f>[1]Sum!I85/1000</f>
        <v>1.7098</v>
      </c>
      <c r="J118" s="6">
        <f>[1]Sum!J85/1000</f>
        <v>0</v>
      </c>
      <c r="K118" s="6">
        <f>[1]Sum!K85/1000</f>
        <v>1.8903799999999999</v>
      </c>
      <c r="L118" s="6">
        <f>[1]Sum!L85/1000</f>
        <v>5.7606299999999999</v>
      </c>
      <c r="M118" s="6">
        <f>[1]Sum!M85/1000</f>
        <v>0.63560000000000583</v>
      </c>
      <c r="N118" s="6">
        <f>[1]Sum!N85/1000</f>
        <v>0</v>
      </c>
      <c r="O118" s="6">
        <f>[1]Sum!O85/1000</f>
        <v>0</v>
      </c>
      <c r="P118" s="6">
        <f>[1]Sum!P85/1000</f>
        <v>2.0259999999999998</v>
      </c>
      <c r="Q118" s="6">
        <f>[1]Sum!Q85/1000</f>
        <v>0</v>
      </c>
      <c r="R118" s="6">
        <f>[1]Sum!R85/1000</f>
        <v>0</v>
      </c>
      <c r="S118" s="6">
        <f>[1]Sum!S85/1000</f>
        <v>6.9130000000000011E-2</v>
      </c>
      <c r="T118" s="6">
        <f>[1]Sum!T85/1000</f>
        <v>2.74925</v>
      </c>
    </row>
    <row r="119" spans="1:20" x14ac:dyDescent="0.3">
      <c r="B119">
        <f>[1]Sum!B86</f>
        <v>2027</v>
      </c>
      <c r="C119" s="6">
        <f>[1]Sum!C86/1000</f>
        <v>0</v>
      </c>
      <c r="D119" s="6">
        <f>[1]Sum!D86/1000</f>
        <v>0</v>
      </c>
      <c r="E119" s="6">
        <f>[1]Sum!E86/1000</f>
        <v>0.37051000000000001</v>
      </c>
      <c r="F119" s="6">
        <f>[1]Sum!F86/1000</f>
        <v>0</v>
      </c>
      <c r="G119" s="6">
        <f>[1]Sum!G86/1000</f>
        <v>1</v>
      </c>
      <c r="H119" s="6">
        <f>[1]Sum!H86/1000</f>
        <v>1.7729999999999999E-2</v>
      </c>
      <c r="I119" s="6">
        <f>[1]Sum!I86/1000</f>
        <v>0.8881</v>
      </c>
      <c r="J119" s="6">
        <f>[1]Sum!J86/1000</f>
        <v>0</v>
      </c>
      <c r="K119" s="6">
        <f>[1]Sum!K86/1000</f>
        <v>1.6381599999999998</v>
      </c>
      <c r="L119" s="6">
        <f>[1]Sum!L86/1000</f>
        <v>3.9144999999999999</v>
      </c>
      <c r="M119" s="6">
        <f>[1]Sum!M86/1000</f>
        <v>0.61075999999999475</v>
      </c>
      <c r="N119" s="6">
        <f>[1]Sum!N86/1000</f>
        <v>0</v>
      </c>
      <c r="O119" s="6">
        <f>[1]Sum!O86/1000</f>
        <v>0</v>
      </c>
      <c r="P119" s="6">
        <f>[1]Sum!P86/1000</f>
        <v>2.0270000000000001</v>
      </c>
      <c r="Q119" s="6">
        <f>[1]Sum!Q86/1000</f>
        <v>0</v>
      </c>
      <c r="R119" s="6">
        <f>[1]Sum!R86/1000</f>
        <v>0</v>
      </c>
      <c r="S119" s="6">
        <f>[1]Sum!S86/1000</f>
        <v>8.115E-2</v>
      </c>
      <c r="T119" s="6">
        <f>[1]Sum!T86/1000</f>
        <v>3.1128100000000001</v>
      </c>
    </row>
    <row r="120" spans="1:20" x14ac:dyDescent="0.3">
      <c r="B120">
        <f>[1]Sum!B87</f>
        <v>2028</v>
      </c>
      <c r="C120" s="6">
        <f>[1]Sum!C87/1000</f>
        <v>0</v>
      </c>
      <c r="D120" s="6">
        <f>[1]Sum!D87/1000</f>
        <v>0</v>
      </c>
      <c r="E120" s="6">
        <f>[1]Sum!E87/1000</f>
        <v>0.14174</v>
      </c>
      <c r="F120" s="6">
        <f>[1]Sum!F87/1000</f>
        <v>0</v>
      </c>
      <c r="G120" s="6">
        <f>[1]Sum!G87/1000</f>
        <v>1.1499999999999999</v>
      </c>
      <c r="H120" s="6">
        <f>[1]Sum!H87/1000</f>
        <v>0.14094999999999999</v>
      </c>
      <c r="I120" s="6">
        <f>[1]Sum!I87/1000</f>
        <v>0</v>
      </c>
      <c r="J120" s="6">
        <f>[1]Sum!J87/1000</f>
        <v>0</v>
      </c>
      <c r="K120" s="6">
        <f>[1]Sum!K87/1000</f>
        <v>0.56892000000000009</v>
      </c>
      <c r="L120" s="6">
        <f>[1]Sum!L87/1000</f>
        <v>2.0016100000000003</v>
      </c>
      <c r="M120" s="6">
        <f>[1]Sum!M87/1000</f>
        <v>0.5894400000000023</v>
      </c>
      <c r="N120" s="6">
        <f>[1]Sum!N87/1000</f>
        <v>0</v>
      </c>
      <c r="O120" s="6">
        <f>[1]Sum!O87/1000</f>
        <v>0</v>
      </c>
      <c r="P120" s="6">
        <f>[1]Sum!P87/1000</f>
        <v>2.028</v>
      </c>
      <c r="Q120" s="6">
        <f>[1]Sum!Q87/1000</f>
        <v>0</v>
      </c>
      <c r="R120" s="6">
        <f>[1]Sum!R87/1000</f>
        <v>0</v>
      </c>
      <c r="S120" s="6">
        <f>[1]Sum!S87/1000</f>
        <v>9.7670000000000007E-2</v>
      </c>
      <c r="T120" s="6">
        <f>[1]Sum!T87/1000</f>
        <v>3.9824999999999999</v>
      </c>
    </row>
    <row r="121" spans="1:20" x14ac:dyDescent="0.3">
      <c r="B121">
        <f>[1]Sum!B88</f>
        <v>2029</v>
      </c>
      <c r="C121" s="6">
        <f>[1]Sum!C88/1000</f>
        <v>0</v>
      </c>
      <c r="D121" s="6">
        <f>[1]Sum!D88/1000</f>
        <v>0</v>
      </c>
      <c r="E121" s="6">
        <f>[1]Sum!E88/1000</f>
        <v>1</v>
      </c>
      <c r="F121" s="6">
        <f>[1]Sum!F88/1000</f>
        <v>0</v>
      </c>
      <c r="G121" s="6">
        <f>[1]Sum!G88/1000</f>
        <v>1.07555</v>
      </c>
      <c r="H121" s="6">
        <f>[1]Sum!H88/1000</f>
        <v>0.16365000000000002</v>
      </c>
      <c r="I121" s="6">
        <f>[1]Sum!I88/1000</f>
        <v>0</v>
      </c>
      <c r="J121" s="6">
        <f>[1]Sum!J88/1000</f>
        <v>0</v>
      </c>
      <c r="K121" s="6">
        <f>[1]Sum!K88/1000</f>
        <v>1.1039500000000002</v>
      </c>
      <c r="L121" s="6">
        <f>[1]Sum!L88/1000</f>
        <v>3.3431500000000005</v>
      </c>
      <c r="M121" s="6">
        <f>[1]Sum!M88/1000</f>
        <v>0.55675999999999481</v>
      </c>
      <c r="N121" s="6">
        <f>[1]Sum!N88/1000</f>
        <v>0</v>
      </c>
      <c r="O121" s="6">
        <f>[1]Sum!O88/1000</f>
        <v>0</v>
      </c>
      <c r="P121" s="6">
        <f>[1]Sum!P88/1000</f>
        <v>2.0289999999999999</v>
      </c>
      <c r="Q121" s="6">
        <f>[1]Sum!Q88/1000</f>
        <v>6.4099999999999999E-3</v>
      </c>
      <c r="R121" s="6">
        <f>[1]Sum!R88/1000</f>
        <v>0</v>
      </c>
      <c r="S121" s="6">
        <f>[1]Sum!S88/1000</f>
        <v>7.4210000000000012E-2</v>
      </c>
      <c r="T121" s="6">
        <f>[1]Sum!T88/1000</f>
        <v>4.6964699999999997</v>
      </c>
    </row>
    <row r="122" spans="1:20" x14ac:dyDescent="0.3">
      <c r="B122">
        <f>[1]Sum!B89</f>
        <v>2030</v>
      </c>
      <c r="C122" s="6">
        <f>[1]Sum!C89/1000</f>
        <v>0</v>
      </c>
      <c r="D122" s="6">
        <f>[1]Sum!D89/1000</f>
        <v>0</v>
      </c>
      <c r="E122" s="6">
        <f>[1]Sum!E89/1000</f>
        <v>1.01166</v>
      </c>
      <c r="F122" s="6">
        <f>[1]Sum!F89/1000</f>
        <v>0</v>
      </c>
      <c r="G122" s="6">
        <f>[1]Sum!G89/1000</f>
        <v>1.2089400000000001</v>
      </c>
      <c r="H122" s="6">
        <f>[1]Sum!H89/1000</f>
        <v>9.987E-2</v>
      </c>
      <c r="I122" s="6">
        <f>[1]Sum!I89/1000</f>
        <v>0</v>
      </c>
      <c r="J122" s="6">
        <f>[1]Sum!J89/1000</f>
        <v>0</v>
      </c>
      <c r="K122" s="6">
        <f>[1]Sum!K89/1000</f>
        <v>1.5221699999999998</v>
      </c>
      <c r="L122" s="6">
        <f>[1]Sum!L89/1000</f>
        <v>3.8426399999999994</v>
      </c>
      <c r="M122" s="6">
        <f>[1]Sum!M89/1000</f>
        <v>1.3466400000000067</v>
      </c>
      <c r="N122" s="6">
        <f>[1]Sum!N89/1000</f>
        <v>0</v>
      </c>
      <c r="O122" s="6">
        <f>[1]Sum!O89/1000</f>
        <v>0</v>
      </c>
      <c r="P122" s="6">
        <f>[1]Sum!P89/1000</f>
        <v>2.0299999999999998</v>
      </c>
      <c r="Q122" s="6">
        <f>[1]Sum!Q89/1000</f>
        <v>2.648E-2</v>
      </c>
      <c r="R122" s="6">
        <f>[1]Sum!R89/1000</f>
        <v>0</v>
      </c>
      <c r="S122" s="6">
        <f>[1]Sum!S89/1000</f>
        <v>6.8970000000000004E-2</v>
      </c>
      <c r="T122" s="6">
        <f>[1]Sum!T89/1000</f>
        <v>4.19191</v>
      </c>
    </row>
    <row r="124" spans="1:20" x14ac:dyDescent="0.3">
      <c r="A124" t="s">
        <v>49</v>
      </c>
      <c r="B124">
        <f>[3]Sum!B69</f>
        <v>2010</v>
      </c>
      <c r="C124" s="6">
        <f>[3]Sum!C69/1000</f>
        <v>0.38</v>
      </c>
      <c r="D124" s="6">
        <f>[3]Sum!D69/1000</f>
        <v>0.28799999999999998</v>
      </c>
      <c r="E124" s="6">
        <f>[3]Sum!E69/1000</f>
        <v>0.27700000000000002</v>
      </c>
      <c r="F124" s="6">
        <f>[3]Sum!F69/1000</f>
        <v>0</v>
      </c>
      <c r="G124" s="6">
        <f>[3]Sum!G69/1000</f>
        <v>0.432</v>
      </c>
      <c r="H124" s="6">
        <f>[3]Sum!H69/1000</f>
        <v>0.36241999999999996</v>
      </c>
      <c r="I124" s="6">
        <f>[3]Sum!I69/1000</f>
        <v>0</v>
      </c>
      <c r="J124" s="6">
        <f>[3]Sum!J69/1000</f>
        <v>0</v>
      </c>
      <c r="K124" s="6">
        <f>[3]Sum!K69/1000</f>
        <v>0</v>
      </c>
      <c r="L124" s="6">
        <f>[3]Sum!L69/1000</f>
        <v>1.73942</v>
      </c>
      <c r="M124" s="6">
        <f>[3]Sum!M69/1000</f>
        <v>0</v>
      </c>
      <c r="N124" s="6">
        <f>[3]Sum!N69/1000</f>
        <v>0</v>
      </c>
      <c r="O124" s="6">
        <f>[3]Sum!O69/1000</f>
        <v>0</v>
      </c>
      <c r="P124" s="6">
        <f>[3]Sum!P69/1000</f>
        <v>2.0099999999999998</v>
      </c>
      <c r="Q124" s="6">
        <f>[3]Sum!Q69/1000</f>
        <v>0.38486000000000004</v>
      </c>
      <c r="R124" s="6">
        <f>[3]Sum!R69/1000</f>
        <v>0</v>
      </c>
      <c r="S124" s="6">
        <f>[3]Sum!S69/1000</f>
        <v>0</v>
      </c>
      <c r="T124" s="6">
        <f>[3]Sum!T69/1000</f>
        <v>0</v>
      </c>
    </row>
    <row r="125" spans="1:20" x14ac:dyDescent="0.3">
      <c r="B125">
        <f>[3]Sum!B70</f>
        <v>2011</v>
      </c>
      <c r="C125" s="6">
        <f>[3]Sum!C70/1000</f>
        <v>0.67900000000000005</v>
      </c>
      <c r="D125" s="6">
        <f>[3]Sum!D70/1000</f>
        <v>0</v>
      </c>
      <c r="E125" s="6">
        <f>[3]Sum!E70/1000</f>
        <v>1.7999999999999999E-2</v>
      </c>
      <c r="F125" s="6">
        <f>[3]Sum!F70/1000</f>
        <v>0</v>
      </c>
      <c r="G125" s="6">
        <f>[3]Sum!G70/1000</f>
        <v>0.55100000000000005</v>
      </c>
      <c r="H125" s="6">
        <f>[3]Sum!H70/1000</f>
        <v>0.25900000000000001</v>
      </c>
      <c r="I125" s="6">
        <f>[3]Sum!I70/1000</f>
        <v>0</v>
      </c>
      <c r="J125" s="6">
        <f>[3]Sum!J70/1000</f>
        <v>0</v>
      </c>
      <c r="K125" s="6">
        <f>[3]Sum!K70/1000</f>
        <v>0</v>
      </c>
      <c r="L125" s="6">
        <f>[3]Sum!L70/1000</f>
        <v>1.5069999999999999</v>
      </c>
      <c r="M125" s="6">
        <f>[3]Sum!M70/1000</f>
        <v>0</v>
      </c>
      <c r="N125" s="6">
        <f>[3]Sum!N70/1000</f>
        <v>0</v>
      </c>
      <c r="O125" s="6">
        <f>[3]Sum!O70/1000</f>
        <v>0</v>
      </c>
      <c r="P125" s="6">
        <f>[3]Sum!P70/1000</f>
        <v>2.0110000000000001</v>
      </c>
      <c r="Q125" s="6">
        <f>[3]Sum!Q70/1000</f>
        <v>0.30951000000000001</v>
      </c>
      <c r="R125" s="6">
        <f>[3]Sum!R70/1000</f>
        <v>0</v>
      </c>
      <c r="S125" s="6">
        <f>[3]Sum!S70/1000</f>
        <v>0</v>
      </c>
      <c r="T125" s="6">
        <f>[3]Sum!T70/1000</f>
        <v>0</v>
      </c>
    </row>
    <row r="126" spans="1:20" x14ac:dyDescent="0.3">
      <c r="B126">
        <f>[3]Sum!B71</f>
        <v>2012</v>
      </c>
      <c r="C126" s="6">
        <f>[3]Sum!C71/1000</f>
        <v>0.90300000000000002</v>
      </c>
      <c r="D126" s="6">
        <f>[3]Sum!D71/1000</f>
        <v>0.06</v>
      </c>
      <c r="E126" s="6">
        <f>[3]Sum!E71/1000</f>
        <v>0.22700000000000001</v>
      </c>
      <c r="F126" s="6">
        <f>[3]Sum!F71/1000</f>
        <v>0</v>
      </c>
      <c r="G126" s="6">
        <f>[3]Sum!G71/1000</f>
        <v>0.41899999999999998</v>
      </c>
      <c r="H126" s="6">
        <f>[3]Sum!H71/1000</f>
        <v>8.4199999999999997E-2</v>
      </c>
      <c r="I126" s="6">
        <f>[3]Sum!I71/1000</f>
        <v>0</v>
      </c>
      <c r="J126" s="6">
        <f>[3]Sum!J71/1000</f>
        <v>0</v>
      </c>
      <c r="K126" s="6">
        <f>[3]Sum!K71/1000</f>
        <v>0</v>
      </c>
      <c r="L126" s="6">
        <f>[3]Sum!L71/1000</f>
        <v>1.6932</v>
      </c>
      <c r="M126" s="6">
        <f>[3]Sum!M71/1000</f>
        <v>0</v>
      </c>
      <c r="N126" s="6">
        <f>[3]Sum!N71/1000</f>
        <v>0</v>
      </c>
      <c r="O126" s="6">
        <f>[3]Sum!O71/1000</f>
        <v>0</v>
      </c>
      <c r="P126" s="6">
        <f>[3]Sum!P71/1000</f>
        <v>2.012</v>
      </c>
      <c r="Q126" s="6">
        <f>[3]Sum!Q71/1000</f>
        <v>0.19939000000000004</v>
      </c>
      <c r="R126" s="6">
        <f>[3]Sum!R71/1000</f>
        <v>0</v>
      </c>
      <c r="S126" s="6">
        <f>[3]Sum!S71/1000</f>
        <v>3.6670000000000001E-2</v>
      </c>
      <c r="T126" s="6">
        <f>[3]Sum!T71/1000</f>
        <v>0</v>
      </c>
    </row>
    <row r="127" spans="1:20" x14ac:dyDescent="0.3">
      <c r="B127">
        <f>[3]Sum!B72</f>
        <v>2013</v>
      </c>
      <c r="C127" s="6">
        <f>[3]Sum!C72/1000</f>
        <v>0.92300000000000004</v>
      </c>
      <c r="D127" s="6">
        <f>[3]Sum!D72/1000</f>
        <v>0</v>
      </c>
      <c r="E127" s="6">
        <f>[3]Sum!E72/1000</f>
        <v>0.02</v>
      </c>
      <c r="F127" s="6">
        <f>[3]Sum!F72/1000</f>
        <v>0</v>
      </c>
      <c r="G127" s="6">
        <f>[3]Sum!G72/1000</f>
        <v>0.36</v>
      </c>
      <c r="H127" s="6">
        <f>[3]Sum!H72/1000</f>
        <v>9.5600000000000008E-3</v>
      </c>
      <c r="I127" s="6">
        <f>[3]Sum!I72/1000</f>
        <v>0.51012999999999997</v>
      </c>
      <c r="J127" s="6">
        <f>[3]Sum!J72/1000</f>
        <v>0</v>
      </c>
      <c r="K127" s="6">
        <f>[3]Sum!K72/1000</f>
        <v>0.63400000000000001</v>
      </c>
      <c r="L127" s="6">
        <f>[3]Sum!L72/1000</f>
        <v>2.45669</v>
      </c>
      <c r="M127" s="6">
        <f>[3]Sum!M72/1000</f>
        <v>0</v>
      </c>
      <c r="N127" s="6">
        <f>[3]Sum!N72/1000</f>
        <v>0</v>
      </c>
      <c r="O127" s="6">
        <f>[3]Sum!O72/1000</f>
        <v>0</v>
      </c>
      <c r="P127" s="6">
        <f>[3]Sum!P72/1000</f>
        <v>2.0129999999999999</v>
      </c>
      <c r="Q127" s="6">
        <f>[3]Sum!Q72/1000</f>
        <v>4.4060000000000002E-2</v>
      </c>
      <c r="R127" s="6">
        <f>[3]Sum!R72/1000</f>
        <v>0</v>
      </c>
      <c r="S127" s="6">
        <f>[3]Sum!S72/1000</f>
        <v>0</v>
      </c>
      <c r="T127" s="6">
        <f>[3]Sum!T72/1000</f>
        <v>0</v>
      </c>
    </row>
    <row r="128" spans="1:20" x14ac:dyDescent="0.3">
      <c r="B128">
        <f>[3]Sum!B73</f>
        <v>2014</v>
      </c>
      <c r="C128" s="6">
        <f>[3]Sum!C73/1000</f>
        <v>1.0720000000000001</v>
      </c>
      <c r="D128" s="6">
        <f>[3]Sum!D73/1000</f>
        <v>0</v>
      </c>
      <c r="E128" s="6">
        <f>[3]Sum!E73/1000</f>
        <v>2.0926799999999997</v>
      </c>
      <c r="F128" s="6">
        <f>[3]Sum!F73/1000</f>
        <v>4.0619999999999996E-2</v>
      </c>
      <c r="G128" s="6">
        <f>[3]Sum!G73/1000</f>
        <v>1.92828</v>
      </c>
      <c r="H128" s="6">
        <f>[3]Sum!H73/1000</f>
        <v>0</v>
      </c>
      <c r="I128" s="6">
        <f>[3]Sum!I73/1000</f>
        <v>0.33100000000000002</v>
      </c>
      <c r="J128" s="6">
        <f>[3]Sum!J73/1000</f>
        <v>0.05</v>
      </c>
      <c r="K128" s="6">
        <f>[3]Sum!K73/1000</f>
        <v>0.60199999999999998</v>
      </c>
      <c r="L128" s="6">
        <f>[3]Sum!L73/1000</f>
        <v>6.1165799999999999</v>
      </c>
      <c r="M128" s="6">
        <f>[3]Sum!M73/1000</f>
        <v>0</v>
      </c>
      <c r="N128" s="6">
        <f>[3]Sum!N73/1000</f>
        <v>0</v>
      </c>
      <c r="O128" s="6">
        <f>[3]Sum!O73/1000</f>
        <v>0</v>
      </c>
      <c r="P128" s="6">
        <f>[3]Sum!P73/1000</f>
        <v>2.0139999999999998</v>
      </c>
      <c r="Q128" s="6">
        <f>[3]Sum!Q73/1000</f>
        <v>1.1999999999999999E-4</v>
      </c>
      <c r="R128" s="6">
        <f>[3]Sum!R73/1000</f>
        <v>0</v>
      </c>
      <c r="S128" s="6">
        <f>[3]Sum!S73/1000</f>
        <v>0.14238999999999999</v>
      </c>
      <c r="T128" s="6">
        <f>[3]Sum!T73/1000</f>
        <v>0</v>
      </c>
    </row>
    <row r="129" spans="2:20" x14ac:dyDescent="0.3">
      <c r="B129">
        <f>[3]Sum!B74</f>
        <v>2015</v>
      </c>
      <c r="C129" s="6">
        <f>[3]Sum!C74/1000</f>
        <v>2.2690000000000001</v>
      </c>
      <c r="D129" s="6">
        <f>[3]Sum!D74/1000</f>
        <v>0</v>
      </c>
      <c r="E129" s="6">
        <f>[3]Sum!E74/1000</f>
        <v>2.4300000000000002E-2</v>
      </c>
      <c r="F129" s="6">
        <f>[3]Sum!F74/1000</f>
        <v>0</v>
      </c>
      <c r="G129" s="6">
        <f>[3]Sum!G74/1000</f>
        <v>0.20713000000000001</v>
      </c>
      <c r="H129" s="6">
        <f>[3]Sum!H74/1000</f>
        <v>0</v>
      </c>
      <c r="I129" s="6">
        <f>[3]Sum!I74/1000</f>
        <v>0.41699999999999998</v>
      </c>
      <c r="J129" s="6">
        <f>[3]Sum!J74/1000</f>
        <v>0.1</v>
      </c>
      <c r="K129" s="6">
        <f>[3]Sum!K74/1000</f>
        <v>0.65300000000000002</v>
      </c>
      <c r="L129" s="6">
        <f>[3]Sum!L74/1000</f>
        <v>3.6704300000000001</v>
      </c>
      <c r="M129" s="6">
        <f>[3]Sum!M74/1000</f>
        <v>6.0212999999999992</v>
      </c>
      <c r="N129" s="6">
        <f>[3]Sum!N74/1000</f>
        <v>0</v>
      </c>
      <c r="O129" s="6">
        <f>[3]Sum!O74/1000</f>
        <v>0</v>
      </c>
      <c r="P129" s="6">
        <f>[3]Sum!P74/1000</f>
        <v>2.0150000000000001</v>
      </c>
      <c r="Q129" s="6">
        <f>[3]Sum!Q74/1000</f>
        <v>2.3999999999999998E-3</v>
      </c>
      <c r="R129" s="6">
        <f>[3]Sum!R74/1000</f>
        <v>0</v>
      </c>
      <c r="S129" s="6">
        <f>[3]Sum!S74/1000</f>
        <v>8.2810000000000022E-2</v>
      </c>
      <c r="T129" s="6">
        <f>[3]Sum!T74/1000</f>
        <v>0</v>
      </c>
    </row>
    <row r="130" spans="2:20" x14ac:dyDescent="0.3">
      <c r="B130">
        <f>[3]Sum!B75</f>
        <v>2016</v>
      </c>
      <c r="C130" s="6">
        <f>[3]Sum!C75/1000</f>
        <v>1.397</v>
      </c>
      <c r="D130" s="6">
        <f>[3]Sum!D75/1000</f>
        <v>0</v>
      </c>
      <c r="E130" s="6">
        <f>[3]Sum!E75/1000</f>
        <v>2.7710000000000002E-2</v>
      </c>
      <c r="F130" s="6">
        <f>[3]Sum!F75/1000</f>
        <v>0</v>
      </c>
      <c r="G130" s="6">
        <f>[3]Sum!G75/1000</f>
        <v>1.57751</v>
      </c>
      <c r="H130" s="6">
        <f>[3]Sum!H75/1000</f>
        <v>0</v>
      </c>
      <c r="I130" s="6">
        <f>[3]Sum!I75/1000</f>
        <v>0.40100000000000002</v>
      </c>
      <c r="J130" s="6">
        <f>[3]Sum!J75/1000</f>
        <v>0.05</v>
      </c>
      <c r="K130" s="6">
        <f>[3]Sum!K75/1000</f>
        <v>0</v>
      </c>
      <c r="L130" s="6">
        <f>[3]Sum!L75/1000</f>
        <v>3.4532200000000004</v>
      </c>
      <c r="M130" s="6">
        <f>[3]Sum!M75/1000</f>
        <v>1.6691800000000003</v>
      </c>
      <c r="N130" s="6">
        <f>[3]Sum!N75/1000</f>
        <v>0</v>
      </c>
      <c r="O130" s="6">
        <f>[3]Sum!O75/1000</f>
        <v>0</v>
      </c>
      <c r="P130" s="6">
        <f>[3]Sum!P75/1000</f>
        <v>2.016</v>
      </c>
      <c r="Q130" s="6">
        <f>[3]Sum!Q75/1000</f>
        <v>7.0499999999999998E-3</v>
      </c>
      <c r="R130" s="6">
        <f>[3]Sum!R75/1000</f>
        <v>0</v>
      </c>
      <c r="S130" s="6">
        <f>[3]Sum!S75/1000</f>
        <v>6.6479999999999984E-2</v>
      </c>
      <c r="T130" s="6">
        <f>[3]Sum!T75/1000</f>
        <v>0</v>
      </c>
    </row>
    <row r="131" spans="2:20" x14ac:dyDescent="0.3">
      <c r="B131">
        <f>[3]Sum!B76</f>
        <v>2017</v>
      </c>
      <c r="C131" s="6">
        <f>[3]Sum!C76/1000</f>
        <v>2.18899</v>
      </c>
      <c r="D131" s="6">
        <f>[3]Sum!D76/1000</f>
        <v>0</v>
      </c>
      <c r="E131" s="6">
        <f>[3]Sum!E76/1000</f>
        <v>0</v>
      </c>
      <c r="F131" s="6">
        <f>[3]Sum!F76/1000</f>
        <v>0</v>
      </c>
      <c r="G131" s="6">
        <f>[3]Sum!G76/1000</f>
        <v>1.1894899999999999</v>
      </c>
      <c r="H131" s="6">
        <f>[3]Sum!H76/1000</f>
        <v>7.3000000000000001E-3</v>
      </c>
      <c r="I131" s="6">
        <f>[3]Sum!I76/1000</f>
        <v>0</v>
      </c>
      <c r="J131" s="6">
        <f>[3]Sum!J76/1000</f>
        <v>0</v>
      </c>
      <c r="K131" s="6">
        <f>[3]Sum!K76/1000</f>
        <v>0</v>
      </c>
      <c r="L131" s="6">
        <f>[3]Sum!L76/1000</f>
        <v>3.3857799999999996</v>
      </c>
      <c r="M131" s="6">
        <f>[3]Sum!M76/1000</f>
        <v>1.7747799999999951</v>
      </c>
      <c r="N131" s="6">
        <f>[3]Sum!N76/1000</f>
        <v>0</v>
      </c>
      <c r="O131" s="6">
        <f>[3]Sum!O76/1000</f>
        <v>0</v>
      </c>
      <c r="P131" s="6">
        <f>[3]Sum!P76/1000</f>
        <v>2.0169999999999999</v>
      </c>
      <c r="Q131" s="6">
        <f>[3]Sum!Q76/1000</f>
        <v>6.6699999999999997E-3</v>
      </c>
      <c r="R131" s="6">
        <f>[3]Sum!R76/1000</f>
        <v>0</v>
      </c>
      <c r="S131" s="6">
        <f>[3]Sum!S76/1000</f>
        <v>9.7660000000000011E-2</v>
      </c>
      <c r="T131" s="6">
        <f>[3]Sum!T76/1000</f>
        <v>0</v>
      </c>
    </row>
    <row r="132" spans="2:20" x14ac:dyDescent="0.3">
      <c r="B132">
        <f>[3]Sum!B77</f>
        <v>2018</v>
      </c>
      <c r="C132" s="6">
        <f>[3]Sum!C77/1000</f>
        <v>1.0534299999999999</v>
      </c>
      <c r="D132" s="6">
        <f>[3]Sum!D77/1000</f>
        <v>0</v>
      </c>
      <c r="E132" s="6">
        <f>[3]Sum!E77/1000</f>
        <v>0.11768000000000001</v>
      </c>
      <c r="F132" s="6">
        <f>[3]Sum!F77/1000</f>
        <v>0</v>
      </c>
      <c r="G132" s="6">
        <f>[3]Sum!G77/1000</f>
        <v>1.41588</v>
      </c>
      <c r="H132" s="6">
        <f>[3]Sum!H77/1000</f>
        <v>4.0000000000000001E-3</v>
      </c>
      <c r="I132" s="6">
        <f>[3]Sum!I77/1000</f>
        <v>0</v>
      </c>
      <c r="J132" s="6">
        <f>[3]Sum!J77/1000</f>
        <v>0</v>
      </c>
      <c r="K132" s="6">
        <f>[3]Sum!K77/1000</f>
        <v>0</v>
      </c>
      <c r="L132" s="6">
        <f>[3]Sum!L77/1000</f>
        <v>2.5909899999999997</v>
      </c>
      <c r="M132" s="6">
        <f>[3]Sum!M77/1000</f>
        <v>0.94086000000000058</v>
      </c>
      <c r="N132" s="6">
        <f>[3]Sum!N77/1000</f>
        <v>0</v>
      </c>
      <c r="O132" s="6">
        <f>[3]Sum!O77/1000</f>
        <v>0</v>
      </c>
      <c r="P132" s="6">
        <f>[3]Sum!P77/1000</f>
        <v>2.0179999999999998</v>
      </c>
      <c r="Q132" s="6">
        <f>[3]Sum!Q77/1000</f>
        <v>5.0000000000000001E-3</v>
      </c>
      <c r="R132" s="6">
        <f>[3]Sum!R77/1000</f>
        <v>0</v>
      </c>
      <c r="S132" s="6">
        <f>[3]Sum!S77/1000</f>
        <v>0.32973000000000002</v>
      </c>
      <c r="T132" s="6">
        <f>[3]Sum!T77/1000</f>
        <v>0</v>
      </c>
    </row>
    <row r="133" spans="2:20" x14ac:dyDescent="0.3">
      <c r="B133">
        <f>[3]Sum!B78</f>
        <v>2019</v>
      </c>
      <c r="C133" s="6">
        <f>[3]Sum!C78/1000</f>
        <v>2.0002200000000001</v>
      </c>
      <c r="D133" s="6">
        <f>[3]Sum!D78/1000</f>
        <v>0</v>
      </c>
      <c r="E133" s="6">
        <f>[3]Sum!E78/1000</f>
        <v>0.15988999999999998</v>
      </c>
      <c r="F133" s="6">
        <f>[3]Sum!F78/1000</f>
        <v>0</v>
      </c>
      <c r="G133" s="6">
        <f>[3]Sum!G78/1000</f>
        <v>0.26872000000000001</v>
      </c>
      <c r="H133" s="6">
        <f>[3]Sum!H78/1000</f>
        <v>0.05</v>
      </c>
      <c r="I133" s="6">
        <f>[3]Sum!I78/1000</f>
        <v>0</v>
      </c>
      <c r="J133" s="6">
        <f>[3]Sum!J78/1000</f>
        <v>0</v>
      </c>
      <c r="K133" s="6">
        <f>[3]Sum!K78/1000</f>
        <v>0</v>
      </c>
      <c r="L133" s="6">
        <f>[3]Sum!L78/1000</f>
        <v>2.4788299999999999</v>
      </c>
      <c r="M133" s="6">
        <f>[3]Sum!M78/1000</f>
        <v>0.67300000000000004</v>
      </c>
      <c r="N133" s="6">
        <f>[3]Sum!N78/1000</f>
        <v>0</v>
      </c>
      <c r="O133" s="6">
        <f>[3]Sum!O78/1000</f>
        <v>0</v>
      </c>
      <c r="P133" s="6">
        <f>[3]Sum!P78/1000</f>
        <v>2.0190000000000001</v>
      </c>
      <c r="Q133" s="6">
        <f>[3]Sum!Q78/1000</f>
        <v>5.6799999999999993E-3</v>
      </c>
      <c r="R133" s="6">
        <f>[3]Sum!R78/1000</f>
        <v>0</v>
      </c>
      <c r="S133" s="6">
        <f>[3]Sum!S78/1000</f>
        <v>0.11771000000000001</v>
      </c>
      <c r="T133" s="6">
        <f>[3]Sum!T78/1000</f>
        <v>0</v>
      </c>
    </row>
    <row r="134" spans="2:20" x14ac:dyDescent="0.3">
      <c r="B134">
        <f>[3]Sum!B79</f>
        <v>2020</v>
      </c>
      <c r="C134" s="6">
        <f>[3]Sum!C79/1000</f>
        <v>1.10131</v>
      </c>
      <c r="D134" s="6">
        <f>[3]Sum!D79/1000</f>
        <v>0</v>
      </c>
      <c r="E134" s="6">
        <f>[3]Sum!E79/1000</f>
        <v>0.39938000000000001</v>
      </c>
      <c r="F134" s="6">
        <f>[3]Sum!F79/1000</f>
        <v>0</v>
      </c>
      <c r="G134" s="6">
        <f>[3]Sum!G79/1000</f>
        <v>1.3580000000000001</v>
      </c>
      <c r="H134" s="6">
        <f>[3]Sum!H79/1000</f>
        <v>0.12021000000000001</v>
      </c>
      <c r="I134" s="6">
        <f>[3]Sum!I79/1000</f>
        <v>0</v>
      </c>
      <c r="J134" s="6">
        <f>[3]Sum!J79/1000</f>
        <v>0</v>
      </c>
      <c r="K134" s="6">
        <f>[3]Sum!K79/1000</f>
        <v>0.57537000000000005</v>
      </c>
      <c r="L134" s="6">
        <f>[3]Sum!L79/1000</f>
        <v>3.5542699999999998</v>
      </c>
      <c r="M134" s="6">
        <f>[3]Sum!M79/1000</f>
        <v>0.3018000000000029</v>
      </c>
      <c r="N134" s="6">
        <f>[3]Sum!N79/1000</f>
        <v>0</v>
      </c>
      <c r="O134" s="6">
        <f>[3]Sum!O79/1000</f>
        <v>0</v>
      </c>
      <c r="P134" s="6">
        <f>[3]Sum!P79/1000</f>
        <v>2.02</v>
      </c>
      <c r="Q134" s="6">
        <f>[3]Sum!Q79/1000</f>
        <v>6.3699999999999998E-3</v>
      </c>
      <c r="R134" s="6">
        <f>[3]Sum!R79/1000</f>
        <v>0</v>
      </c>
      <c r="S134" s="6">
        <f>[3]Sum!S79/1000</f>
        <v>0.13743</v>
      </c>
      <c r="T134" s="6">
        <f>[3]Sum!T79/1000</f>
        <v>1.6649999999999998E-2</v>
      </c>
    </row>
    <row r="135" spans="2:20" x14ac:dyDescent="0.3">
      <c r="B135">
        <f>[3]Sum!B80</f>
        <v>2021</v>
      </c>
      <c r="C135" s="6">
        <f>[3]Sum!C80/1000</f>
        <v>2.479E-2</v>
      </c>
      <c r="D135" s="6">
        <f>[3]Sum!D80/1000</f>
        <v>0</v>
      </c>
      <c r="E135" s="6">
        <f>[3]Sum!E80/1000</f>
        <v>0.72685</v>
      </c>
      <c r="F135" s="6">
        <f>[3]Sum!F80/1000</f>
        <v>0</v>
      </c>
      <c r="G135" s="6">
        <f>[3]Sum!G80/1000</f>
        <v>0.55100000000000005</v>
      </c>
      <c r="H135" s="6">
        <f>[3]Sum!H80/1000</f>
        <v>0.54859999999999998</v>
      </c>
      <c r="I135" s="6">
        <f>[3]Sum!I80/1000</f>
        <v>0</v>
      </c>
      <c r="J135" s="6">
        <f>[3]Sum!J80/1000</f>
        <v>0</v>
      </c>
      <c r="K135" s="6">
        <f>[3]Sum!K80/1000</f>
        <v>1.5</v>
      </c>
      <c r="L135" s="6">
        <f>[3]Sum!L80/1000</f>
        <v>3.3512399999999998</v>
      </c>
      <c r="M135" s="6">
        <f>[3]Sum!M80/1000</f>
        <v>0.35854000000000086</v>
      </c>
      <c r="N135" s="6">
        <f>[3]Sum!N80/1000</f>
        <v>0</v>
      </c>
      <c r="O135" s="6">
        <f>[3]Sum!O80/1000</f>
        <v>0</v>
      </c>
      <c r="P135" s="6">
        <f>[3]Sum!P80/1000</f>
        <v>2.0209999999999999</v>
      </c>
      <c r="Q135" s="6">
        <f>[3]Sum!Q80/1000</f>
        <v>1.01E-2</v>
      </c>
      <c r="R135" s="6">
        <f>[3]Sum!R80/1000</f>
        <v>0</v>
      </c>
      <c r="S135" s="6">
        <f>[3]Sum!S80/1000</f>
        <v>9.827000000000001E-2</v>
      </c>
      <c r="T135" s="6">
        <f>[3]Sum!T80/1000</f>
        <v>0.75561999999999996</v>
      </c>
    </row>
    <row r="136" spans="2:20" x14ac:dyDescent="0.3">
      <c r="B136">
        <f>[3]Sum!B81</f>
        <v>2022</v>
      </c>
      <c r="C136" s="6">
        <f>[3]Sum!C81/1000</f>
        <v>0</v>
      </c>
      <c r="D136" s="6">
        <f>[3]Sum!D81/1000</f>
        <v>0</v>
      </c>
      <c r="E136" s="6">
        <f>[3]Sum!E81/1000</f>
        <v>0</v>
      </c>
      <c r="F136" s="6">
        <f>[3]Sum!F81/1000</f>
        <v>0</v>
      </c>
      <c r="G136" s="6">
        <f>[3]Sum!G81/1000</f>
        <v>0.65</v>
      </c>
      <c r="H136" s="6">
        <f>[3]Sum!H81/1000</f>
        <v>0.90188999999999997</v>
      </c>
      <c r="I136" s="6">
        <f>[3]Sum!I81/1000</f>
        <v>0.88</v>
      </c>
      <c r="J136" s="6">
        <f>[3]Sum!J81/1000</f>
        <v>0</v>
      </c>
      <c r="K136" s="6">
        <f>[3]Sum!K81/1000</f>
        <v>2.3587899999999999</v>
      </c>
      <c r="L136" s="6">
        <f>[3]Sum!L81/1000</f>
        <v>4.79068</v>
      </c>
      <c r="M136" s="6">
        <f>[3]Sum!M81/1000</f>
        <v>0.17045999999999914</v>
      </c>
      <c r="N136" s="6">
        <f>[3]Sum!N81/1000</f>
        <v>0</v>
      </c>
      <c r="O136" s="6">
        <f>[3]Sum!O81/1000</f>
        <v>0</v>
      </c>
      <c r="P136" s="6">
        <f>[3]Sum!P81/1000</f>
        <v>2.0219999999999998</v>
      </c>
      <c r="Q136" s="6">
        <f>[3]Sum!Q81/1000</f>
        <v>8.26E-3</v>
      </c>
      <c r="R136" s="6">
        <f>[3]Sum!R81/1000</f>
        <v>0</v>
      </c>
      <c r="S136" s="6">
        <f>[3]Sum!S81/1000</f>
        <v>7.3240000000000013E-2</v>
      </c>
      <c r="T136" s="6">
        <f>[3]Sum!T81/1000</f>
        <v>0.43956000000000001</v>
      </c>
    </row>
    <row r="137" spans="2:20" x14ac:dyDescent="0.3">
      <c r="B137">
        <f>[3]Sum!B82</f>
        <v>2023</v>
      </c>
      <c r="C137" s="6">
        <f>[3]Sum!C82/1000</f>
        <v>0</v>
      </c>
      <c r="D137" s="6">
        <f>[3]Sum!D82/1000</f>
        <v>0</v>
      </c>
      <c r="E137" s="6">
        <f>[3]Sum!E82/1000</f>
        <v>1</v>
      </c>
      <c r="F137" s="6">
        <f>[3]Sum!F82/1000</f>
        <v>0</v>
      </c>
      <c r="G137" s="6">
        <f>[3]Sum!G82/1000</f>
        <v>0.67149999999999999</v>
      </c>
      <c r="H137" s="6">
        <f>[3]Sum!H82/1000</f>
        <v>1.2132700000000001</v>
      </c>
      <c r="I137" s="6">
        <f>[3]Sum!I82/1000</f>
        <v>5.4761000000000006</v>
      </c>
      <c r="J137" s="6">
        <f>[3]Sum!J82/1000</f>
        <v>0</v>
      </c>
      <c r="K137" s="6">
        <f>[3]Sum!K82/1000</f>
        <v>1.8332699999999997</v>
      </c>
      <c r="L137" s="6">
        <f>[3]Sum!L82/1000</f>
        <v>10.194140000000001</v>
      </c>
      <c r="M137" s="6">
        <f>[3]Sum!M82/1000</f>
        <v>0.18166000000000349</v>
      </c>
      <c r="N137" s="6">
        <f>[3]Sum!N82/1000</f>
        <v>0</v>
      </c>
      <c r="O137" s="6">
        <f>[3]Sum!O82/1000</f>
        <v>0</v>
      </c>
      <c r="P137" s="6">
        <f>[3]Sum!P82/1000</f>
        <v>2.0230000000000001</v>
      </c>
      <c r="Q137" s="6">
        <f>[3]Sum!Q82/1000</f>
        <v>0</v>
      </c>
      <c r="R137" s="6">
        <f>[3]Sum!R82/1000</f>
        <v>0</v>
      </c>
      <c r="S137" s="6">
        <f>[3]Sum!S82/1000</f>
        <v>8.5430000000000006E-2</v>
      </c>
      <c r="T137" s="6">
        <f>[3]Sum!T82/1000</f>
        <v>0.12357</v>
      </c>
    </row>
    <row r="138" spans="2:20" x14ac:dyDescent="0.3">
      <c r="B138">
        <f>[3]Sum!B83</f>
        <v>2024</v>
      </c>
      <c r="C138" s="6">
        <f>[3]Sum!C83/1000</f>
        <v>0</v>
      </c>
      <c r="D138" s="6">
        <f>[3]Sum!D83/1000</f>
        <v>0</v>
      </c>
      <c r="E138" s="6">
        <f>[3]Sum!E83/1000</f>
        <v>1.1797500000000001</v>
      </c>
      <c r="F138" s="6">
        <f>[3]Sum!F83/1000</f>
        <v>0</v>
      </c>
      <c r="G138" s="6">
        <f>[3]Sum!G83/1000</f>
        <v>0.27150000000000002</v>
      </c>
      <c r="H138" s="6">
        <f>[3]Sum!H83/1000</f>
        <v>1.9530000000000002E-2</v>
      </c>
      <c r="I138" s="6">
        <f>[3]Sum!I83/1000</f>
        <v>6.6421900000000003</v>
      </c>
      <c r="J138" s="6">
        <f>[3]Sum!J83/1000</f>
        <v>0</v>
      </c>
      <c r="K138" s="6">
        <f>[3]Sum!K83/1000</f>
        <v>1.8679599999999998</v>
      </c>
      <c r="L138" s="6">
        <f>[3]Sum!L83/1000</f>
        <v>9.9809300000000007</v>
      </c>
      <c r="M138" s="6">
        <f>[3]Sum!M83/1000</f>
        <v>0.81833999999999651</v>
      </c>
      <c r="N138" s="6">
        <f>[3]Sum!N83/1000</f>
        <v>0</v>
      </c>
      <c r="O138" s="6">
        <f>[3]Sum!O83/1000</f>
        <v>0</v>
      </c>
      <c r="P138" s="6">
        <f>[3]Sum!P83/1000</f>
        <v>2.024</v>
      </c>
      <c r="Q138" s="6">
        <f>[3]Sum!Q83/1000</f>
        <v>0</v>
      </c>
      <c r="R138" s="6">
        <f>[3]Sum!R83/1000</f>
        <v>0</v>
      </c>
      <c r="S138" s="6">
        <f>[3]Sum!S83/1000</f>
        <v>8.4669999999999995E-2</v>
      </c>
      <c r="T138" s="6">
        <f>[3]Sum!T83/1000</f>
        <v>0.10333999999999999</v>
      </c>
    </row>
    <row r="139" spans="2:20" x14ac:dyDescent="0.3">
      <c r="B139">
        <f>[3]Sum!B84</f>
        <v>2025</v>
      </c>
      <c r="C139" s="6">
        <f>[3]Sum!C84/1000</f>
        <v>0</v>
      </c>
      <c r="D139" s="6">
        <f>[3]Sum!D84/1000</f>
        <v>0</v>
      </c>
      <c r="E139" s="6">
        <f>[3]Sum!E84/1000</f>
        <v>1.1499999999999999</v>
      </c>
      <c r="F139" s="6">
        <f>[3]Sum!F84/1000</f>
        <v>1.3490499999999999</v>
      </c>
      <c r="G139" s="6">
        <f>[3]Sum!G84/1000</f>
        <v>1.0460699999999998</v>
      </c>
      <c r="H139" s="6">
        <f>[3]Sum!H84/1000</f>
        <v>0</v>
      </c>
      <c r="I139" s="6">
        <f>[3]Sum!I84/1000</f>
        <v>2.95282</v>
      </c>
      <c r="J139" s="6">
        <f>[3]Sum!J84/1000</f>
        <v>0</v>
      </c>
      <c r="K139" s="6">
        <f>[3]Sum!K84/1000</f>
        <v>1.7241200000000001</v>
      </c>
      <c r="L139" s="6">
        <f>[3]Sum!L84/1000</f>
        <v>8.2220600000000008</v>
      </c>
      <c r="M139" s="6">
        <f>[3]Sum!M84/1000</f>
        <v>0</v>
      </c>
      <c r="N139" s="6">
        <f>[3]Sum!N84/1000</f>
        <v>0</v>
      </c>
      <c r="O139" s="6">
        <f>[3]Sum!O84/1000</f>
        <v>0</v>
      </c>
      <c r="P139" s="6">
        <f>[3]Sum!P84/1000</f>
        <v>2.0249999999999999</v>
      </c>
      <c r="Q139" s="6">
        <f>[3]Sum!Q84/1000</f>
        <v>0</v>
      </c>
      <c r="R139" s="6">
        <f>[3]Sum!R84/1000</f>
        <v>0</v>
      </c>
      <c r="S139" s="6">
        <f>[3]Sum!S84/1000</f>
        <v>8.43E-3</v>
      </c>
      <c r="T139" s="6">
        <f>[3]Sum!T84/1000</f>
        <v>0.93473000000000006</v>
      </c>
    </row>
    <row r="140" spans="2:20" x14ac:dyDescent="0.3">
      <c r="B140">
        <f>[3]Sum!B85</f>
        <v>2026</v>
      </c>
      <c r="C140" s="6">
        <f>[3]Sum!C85/1000</f>
        <v>0</v>
      </c>
      <c r="D140" s="6">
        <f>[3]Sum!D85/1000</f>
        <v>0</v>
      </c>
      <c r="E140" s="6">
        <f>[3]Sum!E85/1000</f>
        <v>1</v>
      </c>
      <c r="F140" s="6">
        <f>[3]Sum!F85/1000</f>
        <v>0</v>
      </c>
      <c r="G140" s="6">
        <f>[3]Sum!G85/1000</f>
        <v>1.0799300000000001</v>
      </c>
      <c r="H140" s="6">
        <f>[3]Sum!H85/1000</f>
        <v>0</v>
      </c>
      <c r="I140" s="6">
        <f>[3]Sum!I85/1000</f>
        <v>2.1611700000000003</v>
      </c>
      <c r="J140" s="6">
        <f>[3]Sum!J85/1000</f>
        <v>0</v>
      </c>
      <c r="K140" s="6">
        <f>[3]Sum!K85/1000</f>
        <v>1.7353400000000001</v>
      </c>
      <c r="L140" s="6">
        <f>[3]Sum!L85/1000</f>
        <v>5.9764400000000002</v>
      </c>
      <c r="M140" s="6">
        <f>[3]Sum!M85/1000</f>
        <v>0</v>
      </c>
      <c r="N140" s="6">
        <f>[3]Sum!N85/1000</f>
        <v>0</v>
      </c>
      <c r="O140" s="6">
        <f>[3]Sum!O85/1000</f>
        <v>0</v>
      </c>
      <c r="P140" s="6">
        <f>[3]Sum!P85/1000</f>
        <v>2.0259999999999998</v>
      </c>
      <c r="Q140" s="6">
        <f>[3]Sum!Q85/1000</f>
        <v>0</v>
      </c>
      <c r="R140" s="6">
        <f>[3]Sum!R85/1000</f>
        <v>0</v>
      </c>
      <c r="S140" s="6">
        <f>[3]Sum!S85/1000</f>
        <v>3.6629999999999996E-2</v>
      </c>
      <c r="T140" s="6">
        <f>[3]Sum!T85/1000</f>
        <v>2.7145799999999998</v>
      </c>
    </row>
    <row r="141" spans="2:20" x14ac:dyDescent="0.3">
      <c r="B141">
        <f>[3]Sum!B86</f>
        <v>2027</v>
      </c>
      <c r="C141" s="6">
        <f>[3]Sum!C86/1000</f>
        <v>0</v>
      </c>
      <c r="D141" s="6">
        <f>[3]Sum!D86/1000</f>
        <v>0</v>
      </c>
      <c r="E141" s="6">
        <f>[3]Sum!E86/1000</f>
        <v>0.21530000000000002</v>
      </c>
      <c r="F141" s="6">
        <f>[3]Sum!F86/1000</f>
        <v>0</v>
      </c>
      <c r="G141" s="6">
        <f>[3]Sum!G86/1000</f>
        <v>0.76649</v>
      </c>
      <c r="H141" s="6">
        <f>[3]Sum!H86/1000</f>
        <v>0</v>
      </c>
      <c r="I141" s="6">
        <f>[3]Sum!I86/1000</f>
        <v>1.32877</v>
      </c>
      <c r="J141" s="6">
        <f>[3]Sum!J86/1000</f>
        <v>0</v>
      </c>
      <c r="K141" s="6">
        <f>[3]Sum!K86/1000</f>
        <v>1.4374399999999998</v>
      </c>
      <c r="L141" s="6">
        <f>[3]Sum!L86/1000</f>
        <v>3.7480000000000002</v>
      </c>
      <c r="M141" s="6">
        <f>[3]Sum!M86/1000</f>
        <v>0</v>
      </c>
      <c r="N141" s="6">
        <f>[3]Sum!N86/1000</f>
        <v>0</v>
      </c>
      <c r="O141" s="6">
        <f>[3]Sum!O86/1000</f>
        <v>0</v>
      </c>
      <c r="P141" s="6">
        <f>[3]Sum!P86/1000</f>
        <v>2.0270000000000001</v>
      </c>
      <c r="Q141" s="6">
        <f>[3]Sum!Q86/1000</f>
        <v>0</v>
      </c>
      <c r="R141" s="6">
        <f>[3]Sum!R86/1000</f>
        <v>0</v>
      </c>
      <c r="S141" s="6">
        <f>[3]Sum!S86/1000</f>
        <v>5.6530000000000004E-2</v>
      </c>
      <c r="T141" s="6">
        <f>[3]Sum!T86/1000</f>
        <v>3.56087</v>
      </c>
    </row>
    <row r="142" spans="2:20" x14ac:dyDescent="0.3">
      <c r="B142">
        <f>[3]Sum!B87</f>
        <v>2028</v>
      </c>
      <c r="C142" s="6">
        <f>[3]Sum!C87/1000</f>
        <v>0</v>
      </c>
      <c r="D142" s="6">
        <f>[3]Sum!D87/1000</f>
        <v>0</v>
      </c>
      <c r="E142" s="6">
        <f>[3]Sum!E87/1000</f>
        <v>0</v>
      </c>
      <c r="F142" s="6">
        <f>[3]Sum!F87/1000</f>
        <v>0</v>
      </c>
      <c r="G142" s="6">
        <f>[3]Sum!G87/1000</f>
        <v>0.15</v>
      </c>
      <c r="H142" s="6">
        <f>[3]Sum!H87/1000</f>
        <v>0</v>
      </c>
      <c r="I142" s="6">
        <f>[3]Sum!I87/1000</f>
        <v>2.2595900000000002</v>
      </c>
      <c r="J142" s="6">
        <f>[3]Sum!J87/1000</f>
        <v>0</v>
      </c>
      <c r="K142" s="6">
        <f>[3]Sum!K87/1000</f>
        <v>0.58398000000000005</v>
      </c>
      <c r="L142" s="6">
        <f>[3]Sum!L87/1000</f>
        <v>2.9935700000000001</v>
      </c>
      <c r="M142" s="6">
        <f>[3]Sum!M87/1000</f>
        <v>0</v>
      </c>
      <c r="N142" s="6">
        <f>[3]Sum!N87/1000</f>
        <v>0</v>
      </c>
      <c r="O142" s="6">
        <f>[3]Sum!O87/1000</f>
        <v>0</v>
      </c>
      <c r="P142" s="6">
        <f>[3]Sum!P87/1000</f>
        <v>2.028</v>
      </c>
      <c r="Q142" s="6">
        <f>[3]Sum!Q87/1000</f>
        <v>0</v>
      </c>
      <c r="R142" s="6">
        <f>[3]Sum!R87/1000</f>
        <v>0</v>
      </c>
      <c r="S142" s="6">
        <f>[3]Sum!S87/1000</f>
        <v>7.9930000000000001E-2</v>
      </c>
      <c r="T142" s="6">
        <f>[3]Sum!T87/1000</f>
        <v>4.0959099999999999</v>
      </c>
    </row>
    <row r="143" spans="2:20" x14ac:dyDescent="0.3">
      <c r="B143">
        <f>[3]Sum!B88</f>
        <v>2029</v>
      </c>
      <c r="C143" s="6">
        <f>[3]Sum!C88/1000</f>
        <v>0</v>
      </c>
      <c r="D143" s="6">
        <f>[3]Sum!D88/1000</f>
        <v>0</v>
      </c>
      <c r="E143" s="6">
        <f>[3]Sum!E88/1000</f>
        <v>0.45879999999999999</v>
      </c>
      <c r="F143" s="6">
        <f>[3]Sum!F88/1000</f>
        <v>0</v>
      </c>
      <c r="G143" s="6">
        <f>[3]Sum!G88/1000</f>
        <v>0.25</v>
      </c>
      <c r="H143" s="6">
        <f>[3]Sum!H88/1000</f>
        <v>2.7420000000000003E-2</v>
      </c>
      <c r="I143" s="6">
        <f>[3]Sum!I88/1000</f>
        <v>1.7521999999999998</v>
      </c>
      <c r="J143" s="6">
        <f>[3]Sum!J88/1000</f>
        <v>0</v>
      </c>
      <c r="K143" s="6">
        <f>[3]Sum!K88/1000</f>
        <v>1.03922</v>
      </c>
      <c r="L143" s="6">
        <f>[3]Sum!L88/1000</f>
        <v>3.5276399999999994</v>
      </c>
      <c r="M143" s="6">
        <f>[3]Sum!M88/1000</f>
        <v>0</v>
      </c>
      <c r="N143" s="6">
        <f>[3]Sum!N88/1000</f>
        <v>0</v>
      </c>
      <c r="O143" s="6">
        <f>[3]Sum!O88/1000</f>
        <v>0</v>
      </c>
      <c r="P143" s="6">
        <f>[3]Sum!P88/1000</f>
        <v>2.0289999999999999</v>
      </c>
      <c r="Q143" s="6">
        <f>[3]Sum!Q88/1000</f>
        <v>0</v>
      </c>
      <c r="R143" s="6">
        <f>[3]Sum!R88/1000</f>
        <v>0</v>
      </c>
      <c r="S143" s="6">
        <f>[3]Sum!S88/1000</f>
        <v>4.6600000000000003E-2</v>
      </c>
      <c r="T143" s="6">
        <f>[3]Sum!T88/1000</f>
        <v>4.5511399999999993</v>
      </c>
    </row>
    <row r="144" spans="2:20" x14ac:dyDescent="0.3">
      <c r="B144">
        <f>[3]Sum!B89</f>
        <v>2030</v>
      </c>
      <c r="C144" s="6">
        <f>[3]Sum!C89/1000</f>
        <v>1.166E-2</v>
      </c>
      <c r="D144" s="6">
        <f>[3]Sum!D89/1000</f>
        <v>0</v>
      </c>
      <c r="E144" s="6">
        <f>[3]Sum!E89/1000</f>
        <v>1</v>
      </c>
      <c r="F144" s="6">
        <f>[3]Sum!F89/1000</f>
        <v>0.54903999999999997</v>
      </c>
      <c r="G144" s="6">
        <f>[3]Sum!G89/1000</f>
        <v>0.20515</v>
      </c>
      <c r="H144" s="6">
        <f>[3]Sum!H89/1000</f>
        <v>3.601E-2</v>
      </c>
      <c r="I144" s="6">
        <f>[3]Sum!I89/1000</f>
        <v>2.94137</v>
      </c>
      <c r="J144" s="6">
        <f>[3]Sum!J89/1000</f>
        <v>0</v>
      </c>
      <c r="K144" s="6">
        <f>[3]Sum!K89/1000</f>
        <v>1.5533699999999999</v>
      </c>
      <c r="L144" s="6">
        <f>[3]Sum!L89/1000</f>
        <v>6.2965999999999998</v>
      </c>
      <c r="M144" s="6">
        <f>[3]Sum!M89/1000</f>
        <v>0.43963999999999942</v>
      </c>
      <c r="N144" s="6">
        <f>[3]Sum!N89/1000</f>
        <v>0</v>
      </c>
      <c r="O144" s="6">
        <f>[3]Sum!O89/1000</f>
        <v>0</v>
      </c>
      <c r="P144" s="6">
        <f>[3]Sum!P89/1000</f>
        <v>2.0299999999999998</v>
      </c>
      <c r="Q144" s="6">
        <f>[3]Sum!Q89/1000</f>
        <v>0</v>
      </c>
      <c r="R144" s="6">
        <f>[3]Sum!R89/1000</f>
        <v>0</v>
      </c>
      <c r="S144" s="6">
        <f>[3]Sum!S89/1000</f>
        <v>6.0719999999999996E-2</v>
      </c>
      <c r="T144" s="6">
        <f>[3]Sum!T89/1000</f>
        <v>4.1036299999999999</v>
      </c>
    </row>
    <row r="146" spans="1:27" ht="18" thickBot="1" x14ac:dyDescent="0.4">
      <c r="C146" s="4" t="s">
        <v>8</v>
      </c>
      <c r="D146" s="11"/>
      <c r="E146" s="11"/>
      <c r="T146" s="10"/>
      <c r="X146" t="str">
        <f>L147</f>
        <v>Average Generation cost ($/MWh)</v>
      </c>
    </row>
    <row r="147" spans="1:27" ht="60" customHeight="1" thickTop="1" x14ac:dyDescent="0.3">
      <c r="C147" s="12" t="s">
        <v>34</v>
      </c>
      <c r="D147" s="12" t="s">
        <v>33</v>
      </c>
      <c r="E147" s="12" t="s">
        <v>22</v>
      </c>
      <c r="F147" s="12" t="s">
        <v>19</v>
      </c>
      <c r="G147" s="12" t="s">
        <v>32</v>
      </c>
      <c r="H147" s="12" t="s">
        <v>31</v>
      </c>
      <c r="I147" s="12" t="s">
        <v>40</v>
      </c>
      <c r="J147" s="12" t="s">
        <v>20</v>
      </c>
      <c r="K147" s="12" t="s">
        <v>41</v>
      </c>
      <c r="L147" s="12" t="s">
        <v>9</v>
      </c>
      <c r="M147" s="12" t="s">
        <v>21</v>
      </c>
      <c r="N147" s="12" t="s">
        <v>18</v>
      </c>
      <c r="O147" s="15" t="s">
        <v>17</v>
      </c>
      <c r="P147" s="12" t="s">
        <v>35</v>
      </c>
      <c r="Q147" s="12" t="s">
        <v>36</v>
      </c>
      <c r="R147" s="12" t="s">
        <v>37</v>
      </c>
      <c r="Z147" t="str">
        <f>A149</f>
        <v>RE</v>
      </c>
      <c r="AA147" t="str">
        <f>A171</f>
        <v>RE no Inga</v>
      </c>
    </row>
    <row r="148" spans="1:27" ht="15" customHeight="1" x14ac:dyDescent="0.3">
      <c r="C148" s="12" t="s">
        <v>15</v>
      </c>
      <c r="D148" s="12" t="s">
        <v>15</v>
      </c>
      <c r="E148" s="12" t="s">
        <v>15</v>
      </c>
      <c r="F148" s="12" t="s">
        <v>15</v>
      </c>
      <c r="G148" s="12" t="s">
        <v>15</v>
      </c>
      <c r="H148" s="12" t="s">
        <v>15</v>
      </c>
      <c r="I148" s="12" t="s">
        <v>15</v>
      </c>
      <c r="J148" s="12" t="s">
        <v>15</v>
      </c>
      <c r="K148" s="12" t="s">
        <v>42</v>
      </c>
      <c r="L148" s="12" t="s">
        <v>16</v>
      </c>
      <c r="M148" s="12" t="s">
        <v>15</v>
      </c>
      <c r="N148" s="12" t="s">
        <v>15</v>
      </c>
      <c r="O148" s="15" t="s">
        <v>15</v>
      </c>
      <c r="P148" s="12" t="s">
        <v>39</v>
      </c>
      <c r="Q148" s="12" t="s">
        <v>39</v>
      </c>
      <c r="R148" s="12" t="s">
        <v>38</v>
      </c>
      <c r="Z148" t="s">
        <v>16</v>
      </c>
      <c r="AA148" t="s">
        <v>16</v>
      </c>
    </row>
    <row r="149" spans="1:27" x14ac:dyDescent="0.3">
      <c r="A149" t="str">
        <f>$A$10</f>
        <v>RE</v>
      </c>
      <c r="B149">
        <f>[1]Sum!B130</f>
        <v>2010</v>
      </c>
      <c r="C149" s="6">
        <f>[1]Sum!D130/1000</f>
        <v>0.23304211283451523</v>
      </c>
      <c r="D149" s="6">
        <f>[1]Sum!H130/1000</f>
        <v>1.5590522945728729E-2</v>
      </c>
      <c r="E149" s="10">
        <f>[1]Sum!I130/1000</f>
        <v>0</v>
      </c>
      <c r="F149" s="10">
        <f>[1]Sum!E130/1000</f>
        <v>11.82579692</v>
      </c>
      <c r="G149" s="10">
        <f>[1]Sum!J130/1000-[1]Sum!K130/1000</f>
        <v>0</v>
      </c>
      <c r="H149" s="10">
        <f>[1]Sum!C130/1000</f>
        <v>7.5681178667663369</v>
      </c>
      <c r="I149" s="10">
        <f>(P149-Q149)*R149/1000</f>
        <v>0</v>
      </c>
      <c r="J149" s="10">
        <f t="shared" ref="J149:J169" si="5">SUM(C149:I149)</f>
        <v>19.642547422546581</v>
      </c>
      <c r="K149" s="10">
        <f>[1]Sum!M130*8.76/1000</f>
        <v>281.622612</v>
      </c>
      <c r="L149" s="11">
        <f>J149/K149*1000</f>
        <v>69.747763800111983</v>
      </c>
      <c r="M149" s="10">
        <f>[1]Sum!T130/1000</f>
        <v>2.5685707537600164</v>
      </c>
      <c r="N149" s="10">
        <f>M149</f>
        <v>2.5685707537600164</v>
      </c>
      <c r="O149" s="16">
        <f>NPV(0.1,J149:J169)</f>
        <v>294.7918739528007</v>
      </c>
      <c r="P149" s="11">
        <f>[1]Sum!L101/1000</f>
        <v>270.5578679188896</v>
      </c>
      <c r="Q149" s="11">
        <f>[5]Sum!L101/1000</f>
        <v>270.55974411888963</v>
      </c>
      <c r="R149">
        <v>0</v>
      </c>
      <c r="Y149">
        <f t="shared" ref="Y149:Y169" si="6">B149</f>
        <v>2010</v>
      </c>
      <c r="Z149" s="11">
        <f t="shared" ref="Z149:Z169" si="7">L149</f>
        <v>69.747763800111983</v>
      </c>
      <c r="AA149" s="11">
        <f t="shared" ref="AA149:AA169" si="8">L171</f>
        <v>69.747763800111983</v>
      </c>
    </row>
    <row r="150" spans="1:27" x14ac:dyDescent="0.3">
      <c r="B150">
        <f>[1]Sum!B131</f>
        <v>2011</v>
      </c>
      <c r="C150" s="10">
        <f>[1]Sum!D131/1000</f>
        <v>0.33665511915412116</v>
      </c>
      <c r="D150" s="6">
        <f>[1]Sum!H131/1000</f>
        <v>0.10480174060575448</v>
      </c>
      <c r="E150" s="10">
        <f>[1]Sum!I131/1000</f>
        <v>0</v>
      </c>
      <c r="F150" s="10">
        <f>[1]Sum!E131/1000</f>
        <v>12.817321099999997</v>
      </c>
      <c r="G150" s="10">
        <f>[1]Sum!J131/1000-[1]Sum!K131/1000</f>
        <v>0</v>
      </c>
      <c r="H150" s="10">
        <f>[1]Sum!C131/1000</f>
        <v>7.7876643718620597</v>
      </c>
      <c r="I150" s="10">
        <f t="shared" ref="I150:I169" si="9">(P150-Q150)*R150/1000</f>
        <v>0</v>
      </c>
      <c r="J150" s="10">
        <f t="shared" si="5"/>
        <v>21.046442331621932</v>
      </c>
      <c r="K150" s="10">
        <f>[1]Sum!M131*8.76/1000</f>
        <v>291.85078800000002</v>
      </c>
      <c r="L150" s="11">
        <f t="shared" ref="L150:L169" si="10">J150/K150*1000</f>
        <v>72.113707404558824</v>
      </c>
      <c r="M150" s="10">
        <f>[1]Sum!T131/1000</f>
        <v>1.980669685700001</v>
      </c>
      <c r="N150" s="10">
        <f t="shared" ref="N150:N169" si="11">N149+M150</f>
        <v>4.5492404394600179</v>
      </c>
      <c r="P150" s="11">
        <f>[1]Sum!L102/1000</f>
        <v>279.55360488489123</v>
      </c>
      <c r="Q150" s="11">
        <f>[5]Sum!L102/1000</f>
        <v>279.58834780117922</v>
      </c>
      <c r="R150">
        <v>0</v>
      </c>
      <c r="Y150">
        <f t="shared" si="6"/>
        <v>2011</v>
      </c>
      <c r="Z150" s="11">
        <f t="shared" si="7"/>
        <v>72.113707404558824</v>
      </c>
      <c r="AA150" s="11">
        <f t="shared" si="8"/>
        <v>72.153224550403863</v>
      </c>
    </row>
    <row r="151" spans="1:27" x14ac:dyDescent="0.3">
      <c r="B151">
        <f>[1]Sum!B132</f>
        <v>2012</v>
      </c>
      <c r="C151" s="10">
        <f>[1]Sum!D132/1000</f>
        <v>0.51392206888086078</v>
      </c>
      <c r="D151" s="6">
        <f>[1]Sum!H132/1000</f>
        <v>0.30101484611337226</v>
      </c>
      <c r="E151" s="10">
        <f>[1]Sum!I132/1000</f>
        <v>0</v>
      </c>
      <c r="F151" s="10">
        <f>[1]Sum!E132/1000</f>
        <v>13.988654339999997</v>
      </c>
      <c r="G151" s="10">
        <f>[1]Sum!J132/1000-[1]Sum!K132/1000</f>
        <v>0</v>
      </c>
      <c r="H151" s="10">
        <f>[1]Sum!C132/1000</f>
        <v>7.9403635137671147</v>
      </c>
      <c r="I151" s="10">
        <f t="shared" si="9"/>
        <v>0</v>
      </c>
      <c r="J151" s="10">
        <f t="shared" si="5"/>
        <v>22.743954768761345</v>
      </c>
      <c r="K151" s="10">
        <f>[1]Sum!M132*8.76/1000</f>
        <v>302.78326800000002</v>
      </c>
      <c r="L151" s="11">
        <f t="shared" si="10"/>
        <v>75.116286705648946</v>
      </c>
      <c r="M151" s="10">
        <f>[1]Sum!T132/1000</f>
        <v>3.954587084158423</v>
      </c>
      <c r="N151" s="10">
        <f t="shared" si="11"/>
        <v>8.5038275236184404</v>
      </c>
      <c r="P151" s="11">
        <f>[1]Sum!L103/1000</f>
        <v>289.84301558097133</v>
      </c>
      <c r="Q151" s="11">
        <f>[5]Sum!L103/1000</f>
        <v>289.9919234802768</v>
      </c>
      <c r="R151">
        <v>0</v>
      </c>
      <c r="Y151">
        <f t="shared" si="6"/>
        <v>2012</v>
      </c>
      <c r="Z151" s="11">
        <f t="shared" si="7"/>
        <v>75.116286705648946</v>
      </c>
      <c r="AA151" s="11">
        <f t="shared" si="8"/>
        <v>75.090254030267843</v>
      </c>
    </row>
    <row r="152" spans="1:27" x14ac:dyDescent="0.3">
      <c r="B152">
        <f>[1]Sum!B133</f>
        <v>2013</v>
      </c>
      <c r="C152" s="10">
        <f>[1]Sum!D133/1000</f>
        <v>0.96670000416502122</v>
      </c>
      <c r="D152" s="6">
        <f>[1]Sum!H133/1000</f>
        <v>0.73540893443536837</v>
      </c>
      <c r="E152" s="10">
        <f>[1]Sum!I133/1000</f>
        <v>0</v>
      </c>
      <c r="F152" s="10">
        <f>[1]Sum!E133/1000</f>
        <v>15.15507614</v>
      </c>
      <c r="G152" s="10">
        <f>[1]Sum!J133/1000-[1]Sum!K133/1000</f>
        <v>0</v>
      </c>
      <c r="H152" s="10">
        <f>[1]Sum!C133/1000</f>
        <v>8.062033237191125</v>
      </c>
      <c r="I152" s="10">
        <f t="shared" si="9"/>
        <v>0</v>
      </c>
      <c r="J152" s="10">
        <f t="shared" si="5"/>
        <v>24.919218315791518</v>
      </c>
      <c r="K152" s="10">
        <f>[1]Sum!M133*8.76/1000</f>
        <v>315.68937600000004</v>
      </c>
      <c r="L152" s="11">
        <f t="shared" si="10"/>
        <v>78.935878779118354</v>
      </c>
      <c r="M152" s="10">
        <f>[1]Sum!T133/1000</f>
        <v>9.4201411561890396</v>
      </c>
      <c r="N152" s="10">
        <f t="shared" si="11"/>
        <v>17.92396867980748</v>
      </c>
      <c r="P152" s="11">
        <f>[1]Sum!L104/1000</f>
        <v>299.80955554641605</v>
      </c>
      <c r="Q152" s="11">
        <f>[5]Sum!L104/1000</f>
        <v>299.83343978631848</v>
      </c>
      <c r="R152">
        <v>0</v>
      </c>
      <c r="Y152">
        <f t="shared" si="6"/>
        <v>2013</v>
      </c>
      <c r="Z152" s="11">
        <f t="shared" si="7"/>
        <v>78.935878779118354</v>
      </c>
      <c r="AA152" s="11">
        <f t="shared" si="8"/>
        <v>78.946895756206615</v>
      </c>
    </row>
    <row r="153" spans="1:27" x14ac:dyDescent="0.3">
      <c r="B153">
        <f>[1]Sum!B134</f>
        <v>2014</v>
      </c>
      <c r="C153" s="10">
        <f>[1]Sum!D134/1000</f>
        <v>1.9953466673112275</v>
      </c>
      <c r="D153" s="6">
        <f>[1]Sum!H134/1000</f>
        <v>1.1449766527937506</v>
      </c>
      <c r="E153" s="10">
        <f>[1]Sum!I134/1000</f>
        <v>0</v>
      </c>
      <c r="F153" s="10">
        <f>[1]Sum!E134/1000</f>
        <v>15.725907891999997</v>
      </c>
      <c r="G153" s="10">
        <f>[1]Sum!J134/1000-[1]Sum!K134/1000</f>
        <v>0</v>
      </c>
      <c r="H153" s="10">
        <f>[1]Sum!C134/1000</f>
        <v>8.2011715616503391</v>
      </c>
      <c r="I153" s="10">
        <f t="shared" si="9"/>
        <v>-1.4822297186276501E-5</v>
      </c>
      <c r="J153" s="10">
        <f t="shared" si="5"/>
        <v>27.067387951458127</v>
      </c>
      <c r="K153" s="10">
        <f>[1]Sum!M134*8.76/1000</f>
        <v>326.20838399999997</v>
      </c>
      <c r="L153" s="11">
        <f t="shared" si="10"/>
        <v>82.975758070822991</v>
      </c>
      <c r="M153" s="10">
        <f>[1]Sum!T134/1000</f>
        <v>15.239178659858645</v>
      </c>
      <c r="N153" s="10">
        <f t="shared" si="11"/>
        <v>33.163147339666125</v>
      </c>
      <c r="P153" s="11">
        <f>[1]Sum!L105/1000</f>
        <v>302.76855523665597</v>
      </c>
      <c r="Q153" s="11">
        <f>[5]Sum!L105/1000</f>
        <v>302.77863843202078</v>
      </c>
      <c r="R153">
        <v>1.47</v>
      </c>
      <c r="Y153">
        <f t="shared" si="6"/>
        <v>2014</v>
      </c>
      <c r="Z153" s="11">
        <f t="shared" si="7"/>
        <v>82.975758070822991</v>
      </c>
      <c r="AA153" s="11">
        <f t="shared" si="8"/>
        <v>82.960122217059805</v>
      </c>
    </row>
    <row r="154" spans="1:27" x14ac:dyDescent="0.3">
      <c r="B154">
        <f>[1]Sum!B135</f>
        <v>2015</v>
      </c>
      <c r="C154" s="10">
        <f>[1]Sum!D135/1000</f>
        <v>2.8461855873818318</v>
      </c>
      <c r="D154" s="6">
        <f>[1]Sum!H135/1000</f>
        <v>1.6254370359150976</v>
      </c>
      <c r="E154" s="10">
        <f>[1]Sum!I135/1000</f>
        <v>2.2229361959764833E-2</v>
      </c>
      <c r="F154" s="10">
        <f>[1]Sum!E135/1000</f>
        <v>16.808003381999999</v>
      </c>
      <c r="G154" s="10">
        <f>[1]Sum!J135/1000-[1]Sum!K135/1000</f>
        <v>0</v>
      </c>
      <c r="H154" s="10">
        <f>[1]Sum!C135/1000</f>
        <v>8.3881907357261394</v>
      </c>
      <c r="I154" s="10">
        <f t="shared" si="9"/>
        <v>-2.0997819321956464E-3</v>
      </c>
      <c r="J154" s="10">
        <f t="shared" si="5"/>
        <v>29.687946321050639</v>
      </c>
      <c r="K154" s="10">
        <f>[1]Sum!M135*8.76/1000</f>
        <v>339.84244800000005</v>
      </c>
      <c r="L154" s="11">
        <f t="shared" si="10"/>
        <v>87.35796983504143</v>
      </c>
      <c r="M154" s="10">
        <f>[1]Sum!T135/1000</f>
        <v>14.354121844450177</v>
      </c>
      <c r="N154" s="10">
        <f t="shared" si="11"/>
        <v>47.517269184116302</v>
      </c>
      <c r="P154" s="11">
        <f>[1]Sum!L106/1000</f>
        <v>309.24333743602079</v>
      </c>
      <c r="Q154" s="11">
        <f>[5]Sum!L106/1000</f>
        <v>309.95754897758394</v>
      </c>
      <c r="R154">
        <v>2.94</v>
      </c>
      <c r="Y154">
        <f t="shared" si="6"/>
        <v>2015</v>
      </c>
      <c r="Z154" s="11">
        <f t="shared" si="7"/>
        <v>87.35796983504143</v>
      </c>
      <c r="AA154" s="11">
        <f t="shared" si="8"/>
        <v>87.342746102568057</v>
      </c>
    </row>
    <row r="155" spans="1:27" x14ac:dyDescent="0.3">
      <c r="B155">
        <f>[1]Sum!B136</f>
        <v>2016</v>
      </c>
      <c r="C155" s="10">
        <f>[1]Sum!D136/1000</f>
        <v>3.6536788404495613</v>
      </c>
      <c r="D155" s="6">
        <f>[1]Sum!H136/1000</f>
        <v>2.1677817515469613</v>
      </c>
      <c r="E155" s="10">
        <f>[1]Sum!I136/1000</f>
        <v>4.0309744259905196E-2</v>
      </c>
      <c r="F155" s="10">
        <f>[1]Sum!E136/1000</f>
        <v>17.746581290000002</v>
      </c>
      <c r="G155" s="10">
        <f>[1]Sum!J136/1000-[1]Sum!K136/1000</f>
        <v>0</v>
      </c>
      <c r="H155" s="10">
        <f>[1]Sum!C136/1000</f>
        <v>8.4698543334085468</v>
      </c>
      <c r="I155" s="10">
        <f t="shared" si="9"/>
        <v>-4.6130883766268369E-3</v>
      </c>
      <c r="J155" s="10">
        <f t="shared" si="5"/>
        <v>32.073592871288348</v>
      </c>
      <c r="K155" s="10">
        <f>[1]Sum!M136*8.76/1000</f>
        <v>353.15852399999994</v>
      </c>
      <c r="L155" s="11">
        <f t="shared" si="10"/>
        <v>90.819251672057476</v>
      </c>
      <c r="M155" s="10">
        <f>[1]Sum!T136/1000</f>
        <v>14.738299243775781</v>
      </c>
      <c r="N155" s="10">
        <f t="shared" si="11"/>
        <v>62.255568427892086</v>
      </c>
      <c r="P155" s="11">
        <f>[1]Sum!L107/1000</f>
        <v>326.82884932189921</v>
      </c>
      <c r="Q155" s="11">
        <f>[5]Sum!L107/1000</f>
        <v>327.8749011079824</v>
      </c>
      <c r="R155">
        <v>4.41</v>
      </c>
      <c r="Y155">
        <f t="shared" si="6"/>
        <v>2016</v>
      </c>
      <c r="Z155" s="11">
        <f t="shared" si="7"/>
        <v>90.819251672057476</v>
      </c>
      <c r="AA155" s="11">
        <f t="shared" si="8"/>
        <v>90.785621729502211</v>
      </c>
    </row>
    <row r="156" spans="1:27" x14ac:dyDescent="0.3">
      <c r="B156">
        <f>[1]Sum!B137</f>
        <v>2017</v>
      </c>
      <c r="C156" s="10">
        <f>[1]Sum!D137/1000</f>
        <v>4.4769922520576388</v>
      </c>
      <c r="D156" s="6">
        <f>[1]Sum!H137/1000</f>
        <v>2.771530028433868</v>
      </c>
      <c r="E156" s="10">
        <f>[1]Sum!I137/1000</f>
        <v>4.4358781647065797E-2</v>
      </c>
      <c r="F156" s="10">
        <f>[1]Sum!E137/1000</f>
        <v>18.61336726</v>
      </c>
      <c r="G156" s="10">
        <f>[1]Sum!J137/1000-[1]Sum!K137/1000</f>
        <v>0</v>
      </c>
      <c r="H156" s="10">
        <f>[1]Sum!C137/1000</f>
        <v>8.559587906102184</v>
      </c>
      <c r="I156" s="10">
        <f t="shared" si="9"/>
        <v>-5.8253685868578939E-4</v>
      </c>
      <c r="J156" s="10">
        <f t="shared" si="5"/>
        <v>34.465253691382074</v>
      </c>
      <c r="K156" s="10">
        <f>[1]Sum!M137*8.76/1000</f>
        <v>368.00321999999994</v>
      </c>
      <c r="L156" s="11">
        <f t="shared" si="10"/>
        <v>93.654761203942954</v>
      </c>
      <c r="M156" s="10">
        <f>[1]Sum!T137/1000</f>
        <v>15.44703652597889</v>
      </c>
      <c r="N156" s="10">
        <f t="shared" si="11"/>
        <v>77.702604953870974</v>
      </c>
      <c r="P156" s="11">
        <f>[1]Sum!L108/1000</f>
        <v>330.79491184392964</v>
      </c>
      <c r="Q156" s="11">
        <f>[5]Sum!L108/1000</f>
        <v>330.89398273826396</v>
      </c>
      <c r="R156">
        <v>5.88</v>
      </c>
      <c r="Y156">
        <f t="shared" si="6"/>
        <v>2017</v>
      </c>
      <c r="Z156" s="11">
        <f t="shared" si="7"/>
        <v>93.654761203942954</v>
      </c>
      <c r="AA156" s="11">
        <f t="shared" si="8"/>
        <v>93.620582759457989</v>
      </c>
    </row>
    <row r="157" spans="1:27" x14ac:dyDescent="0.3">
      <c r="B157">
        <f>[1]Sum!B138</f>
        <v>2018</v>
      </c>
      <c r="C157" s="10">
        <f>[1]Sum!D138/1000</f>
        <v>5.2050091620582357</v>
      </c>
      <c r="D157" s="6">
        <f>[1]Sum!H138/1000</f>
        <v>3.3657623401373047</v>
      </c>
      <c r="E157" s="10">
        <f>[1]Sum!I138/1000</f>
        <v>4.8652631756683794E-2</v>
      </c>
      <c r="F157" s="10">
        <f>[1]Sum!E138/1000</f>
        <v>19.387699049999998</v>
      </c>
      <c r="G157" s="10">
        <f>[1]Sum!J138/1000-[1]Sum!K138/1000</f>
        <v>0</v>
      </c>
      <c r="H157" s="10">
        <f>[1]Sum!C138/1000</f>
        <v>8.632650977934258</v>
      </c>
      <c r="I157" s="10">
        <f t="shared" si="9"/>
        <v>-4.6943784915550449E-3</v>
      </c>
      <c r="J157" s="10">
        <f t="shared" si="5"/>
        <v>36.635079783394922</v>
      </c>
      <c r="K157" s="10">
        <f>[1]Sum!M138*8.76/1000</f>
        <v>383.83341599999983</v>
      </c>
      <c r="L157" s="11">
        <f t="shared" si="10"/>
        <v>95.445258948988794</v>
      </c>
      <c r="M157" s="10">
        <f>[1]Sum!T138/1000</f>
        <v>14.368397740041644</v>
      </c>
      <c r="N157" s="10">
        <f t="shared" si="11"/>
        <v>92.071002693912618</v>
      </c>
      <c r="P157" s="11">
        <f>[1]Sum!L109/1000</f>
        <v>332.70092072450399</v>
      </c>
      <c r="Q157" s="11">
        <f>[5]Sum!L109/1000</f>
        <v>333.33961167573597</v>
      </c>
      <c r="R157">
        <v>7.35</v>
      </c>
      <c r="Y157">
        <f t="shared" si="6"/>
        <v>2018</v>
      </c>
      <c r="Z157" s="11">
        <f t="shared" si="7"/>
        <v>95.445258948988794</v>
      </c>
      <c r="AA157" s="11">
        <f t="shared" si="8"/>
        <v>96.031846573377138</v>
      </c>
    </row>
    <row r="158" spans="1:27" x14ac:dyDescent="0.3">
      <c r="B158">
        <f>[1]Sum!B139</f>
        <v>2019</v>
      </c>
      <c r="C158" s="10">
        <f>[1]Sum!D139/1000</f>
        <v>5.9519338580003396</v>
      </c>
      <c r="D158" s="6">
        <f>[1]Sum!H139/1000</f>
        <v>4.0260823522566422</v>
      </c>
      <c r="E158" s="10">
        <f>[1]Sum!I139/1000</f>
        <v>5.3169288950785494E-2</v>
      </c>
      <c r="F158" s="10">
        <f>[1]Sum!E139/1000</f>
        <v>20.788427420000005</v>
      </c>
      <c r="G158" s="10">
        <f>[1]Sum!J139/1000-[1]Sum!K139/1000</f>
        <v>0</v>
      </c>
      <c r="H158" s="10">
        <f>[1]Sum!C139/1000</f>
        <v>8.7350763710848351</v>
      </c>
      <c r="I158" s="10">
        <f t="shared" si="9"/>
        <v>-3.9758754813427862E-3</v>
      </c>
      <c r="J158" s="10">
        <f t="shared" si="5"/>
        <v>39.550713414811263</v>
      </c>
      <c r="K158" s="10">
        <f>[1]Sum!M139*8.76/1000</f>
        <v>400.74722400000007</v>
      </c>
      <c r="L158" s="11">
        <f t="shared" si="10"/>
        <v>98.692420174596791</v>
      </c>
      <c r="M158" s="10">
        <f>[1]Sum!T139/1000</f>
        <v>15.262625780715233</v>
      </c>
      <c r="N158" s="10">
        <f t="shared" si="11"/>
        <v>107.33362847462786</v>
      </c>
      <c r="P158" s="11">
        <f>[1]Sum!L110/1000</f>
        <v>337.44666932443204</v>
      </c>
      <c r="Q158" s="11">
        <f>[5]Sum!L110/1000</f>
        <v>337.8974488574641</v>
      </c>
      <c r="R158">
        <v>8.82</v>
      </c>
      <c r="Y158">
        <f t="shared" si="6"/>
        <v>2019</v>
      </c>
      <c r="Z158" s="11">
        <f t="shared" si="7"/>
        <v>98.692420174596791</v>
      </c>
      <c r="AA158" s="11">
        <f t="shared" si="8"/>
        <v>100.54336631384005</v>
      </c>
    </row>
    <row r="159" spans="1:27" x14ac:dyDescent="0.3">
      <c r="B159">
        <f>[1]Sum!B140</f>
        <v>2020</v>
      </c>
      <c r="C159" s="10">
        <f>[1]Sum!D140/1000</f>
        <v>6.6282385559749333</v>
      </c>
      <c r="D159" s="6">
        <f>[1]Sum!H140/1000</f>
        <v>4.6649279009794906</v>
      </c>
      <c r="E159" s="10">
        <f>[1]Sum!I140/1000</f>
        <v>5.7126636179722357E-2</v>
      </c>
      <c r="F159" s="10">
        <f>[1]Sum!E140/1000</f>
        <v>22.099312390000005</v>
      </c>
      <c r="G159" s="10">
        <f>[1]Sum!J140/1000-[1]Sum!K140/1000</f>
        <v>0</v>
      </c>
      <c r="H159" s="10">
        <f>[1]Sum!C140/1000</f>
        <v>8.8104691521654477</v>
      </c>
      <c r="I159" s="10">
        <f t="shared" si="9"/>
        <v>-3.14021351875984E-2</v>
      </c>
      <c r="J159" s="10">
        <f t="shared" si="5"/>
        <v>42.228672500111998</v>
      </c>
      <c r="K159" s="10">
        <f>[1]Sum!M140*8.76/1000</f>
        <v>416.34790800000002</v>
      </c>
      <c r="L159" s="11">
        <f t="shared" si="10"/>
        <v>101.42640731153138</v>
      </c>
      <c r="M159" s="10">
        <f>[1]Sum!T140/1000</f>
        <v>14.340043590115512</v>
      </c>
      <c r="N159" s="10">
        <f t="shared" si="11"/>
        <v>121.67367206474337</v>
      </c>
      <c r="P159" s="11">
        <f>[1]Sum!L111/1000</f>
        <v>340.88875231404961</v>
      </c>
      <c r="Q159" s="11">
        <f>[5]Sum!L111/1000</f>
        <v>343.94046613208639</v>
      </c>
      <c r="R159">
        <v>10.29</v>
      </c>
      <c r="Y159">
        <f t="shared" si="6"/>
        <v>2020</v>
      </c>
      <c r="Z159" s="11">
        <f t="shared" si="7"/>
        <v>101.42640731153138</v>
      </c>
      <c r="AA159" s="11">
        <f t="shared" si="8"/>
        <v>103.54499459741737</v>
      </c>
    </row>
    <row r="160" spans="1:27" x14ac:dyDescent="0.3">
      <c r="B160">
        <f>[1]Sum!B141</f>
        <v>2021</v>
      </c>
      <c r="C160" s="10">
        <f>[1]Sum!D141/1000</f>
        <v>7.2881676681794376</v>
      </c>
      <c r="D160" s="6">
        <f>[1]Sum!H141/1000</f>
        <v>5.2055662734282384</v>
      </c>
      <c r="E160" s="10">
        <f>[1]Sum!I141/1000</f>
        <v>5.9052129502421002E-2</v>
      </c>
      <c r="F160" s="10">
        <f>[1]Sum!E141/1000</f>
        <v>22.796114430000003</v>
      </c>
      <c r="G160" s="10">
        <f>[1]Sum!J141/1000-[1]Sum!K141/1000</f>
        <v>0</v>
      </c>
      <c r="H160" s="10">
        <f>[1]Sum!C141/1000</f>
        <v>8.9355936805698537</v>
      </c>
      <c r="I160" s="10">
        <f t="shared" si="9"/>
        <v>-0.13444705154159906</v>
      </c>
      <c r="J160" s="10">
        <f t="shared" si="5"/>
        <v>44.150047130138354</v>
      </c>
      <c r="K160" s="10">
        <f>[1]Sum!M141*8.76/1000</f>
        <v>430.69328400000001</v>
      </c>
      <c r="L160" s="11">
        <f t="shared" si="10"/>
        <v>102.50925373180037</v>
      </c>
      <c r="M160" s="10">
        <f>[1]Sum!T141/1000</f>
        <v>13.031999404378183</v>
      </c>
      <c r="N160" s="10">
        <f t="shared" si="11"/>
        <v>134.70567146912157</v>
      </c>
      <c r="P160" s="11">
        <f>[1]Sum!L112/1000</f>
        <v>340.74683669687045</v>
      </c>
      <c r="Q160" s="11">
        <f>[5]Sum!L112/1000</f>
        <v>352.17940910687037</v>
      </c>
      <c r="R160">
        <v>11.76</v>
      </c>
      <c r="Y160">
        <f t="shared" si="6"/>
        <v>2021</v>
      </c>
      <c r="Z160" s="11">
        <f t="shared" si="7"/>
        <v>102.50925373180037</v>
      </c>
      <c r="AA160" s="11">
        <f t="shared" si="8"/>
        <v>106.48626819468316</v>
      </c>
    </row>
    <row r="161" spans="1:28" x14ac:dyDescent="0.3">
      <c r="B161">
        <f>[1]Sum!B142</f>
        <v>2022</v>
      </c>
      <c r="C161" s="10">
        <f>[1]Sum!D142/1000</f>
        <v>8.0744026323137508</v>
      </c>
      <c r="D161" s="6">
        <f>[1]Sum!H142/1000</f>
        <v>5.7607925288821562</v>
      </c>
      <c r="E161" s="10">
        <f>[1]Sum!I142/1000</f>
        <v>6.399056142435193E-2</v>
      </c>
      <c r="F161" s="10">
        <f>[1]Sum!E142/1000</f>
        <v>23.463903849999994</v>
      </c>
      <c r="G161" s="10">
        <f>[1]Sum!J142/1000-[1]Sum!K142/1000</f>
        <v>0</v>
      </c>
      <c r="H161" s="10">
        <f>[1]Sum!C142/1000</f>
        <v>9.0634243862823975</v>
      </c>
      <c r="I161" s="10">
        <f t="shared" si="9"/>
        <v>-0.24167420221280975</v>
      </c>
      <c r="J161" s="10">
        <f t="shared" si="5"/>
        <v>46.184839756689847</v>
      </c>
      <c r="K161" s="10">
        <f>[1]Sum!M142*8.76/1000</f>
        <v>444.47626800000006</v>
      </c>
      <c r="L161" s="11">
        <f t="shared" si="10"/>
        <v>103.90844929585721</v>
      </c>
      <c r="M161" s="10">
        <f>[1]Sum!T142/1000</f>
        <v>14.578674802406926</v>
      </c>
      <c r="N161" s="10">
        <f t="shared" si="11"/>
        <v>149.28434627152851</v>
      </c>
      <c r="P161" s="11">
        <f>[1]Sum!L113/1000</f>
        <v>340.83017595375844</v>
      </c>
      <c r="Q161" s="11">
        <f>[5]Sum!L113/1000</f>
        <v>359.09731141957928</v>
      </c>
      <c r="R161">
        <v>13.23</v>
      </c>
      <c r="Y161">
        <f t="shared" si="6"/>
        <v>2022</v>
      </c>
      <c r="Z161" s="11">
        <f t="shared" si="7"/>
        <v>103.90844929585721</v>
      </c>
      <c r="AA161" s="11">
        <f t="shared" si="8"/>
        <v>108.61174461912515</v>
      </c>
    </row>
    <row r="162" spans="1:28" x14ac:dyDescent="0.3">
      <c r="B162">
        <f>[1]Sum!B143</f>
        <v>2023</v>
      </c>
      <c r="C162" s="10">
        <f>[1]Sum!D143/1000</f>
        <v>9.7664384166567935</v>
      </c>
      <c r="D162" s="6">
        <f>[1]Sum!H143/1000</f>
        <v>6.3682567356725048</v>
      </c>
      <c r="E162" s="10">
        <f>[1]Sum!I143/1000</f>
        <v>7.3515335060634596E-2</v>
      </c>
      <c r="F162" s="10">
        <f>[1]Sum!E143/1000</f>
        <v>23.387754049999998</v>
      </c>
      <c r="G162" s="10">
        <f>[1]Sum!J143/1000-[1]Sum!K143/1000</f>
        <v>0</v>
      </c>
      <c r="H162" s="10">
        <f>[1]Sum!C143/1000</f>
        <v>9.4342355972600949</v>
      </c>
      <c r="I162" s="10">
        <f t="shared" si="9"/>
        <v>-0.44800701835861456</v>
      </c>
      <c r="J162" s="10">
        <f t="shared" si="5"/>
        <v>48.582193116291414</v>
      </c>
      <c r="K162" s="10">
        <f>[1]Sum!M143*8.76/1000</f>
        <v>458.38802399999997</v>
      </c>
      <c r="L162" s="11">
        <f t="shared" si="10"/>
        <v>105.98486560000401</v>
      </c>
      <c r="M162" s="10">
        <f>[1]Sum!T143/1000</f>
        <v>23.997488519542618</v>
      </c>
      <c r="N162" s="10">
        <f t="shared" si="11"/>
        <v>173.28183479107113</v>
      </c>
      <c r="P162" s="11">
        <f>[1]Sum!L114/1000</f>
        <v>328.81843356847196</v>
      </c>
      <c r="Q162" s="11">
        <f>[5]Sum!L114/1000</f>
        <v>359.29510148402397</v>
      </c>
      <c r="R162">
        <v>14.7</v>
      </c>
      <c r="Y162">
        <f t="shared" si="6"/>
        <v>2023</v>
      </c>
      <c r="Z162" s="11">
        <f t="shared" si="7"/>
        <v>105.98486560000401</v>
      </c>
      <c r="AA162" s="11">
        <f t="shared" si="8"/>
        <v>111.05201295933863</v>
      </c>
    </row>
    <row r="163" spans="1:28" x14ac:dyDescent="0.3">
      <c r="B163">
        <f>[1]Sum!B144</f>
        <v>2024</v>
      </c>
      <c r="C163" s="10">
        <f>[1]Sum!D144/1000</f>
        <v>11.093961846682369</v>
      </c>
      <c r="D163" s="6">
        <f>[1]Sum!H144/1000</f>
        <v>7.0042955542611027</v>
      </c>
      <c r="E163" s="10">
        <f>[1]Sum!I144/1000</f>
        <v>7.8713250130338724E-2</v>
      </c>
      <c r="F163" s="10">
        <f>[1]Sum!E144/1000</f>
        <v>23.63565285</v>
      </c>
      <c r="G163" s="10">
        <f>[1]Sum!J144/1000-[1]Sum!K144/1000</f>
        <v>0</v>
      </c>
      <c r="H163" s="10">
        <f>[1]Sum!C144/1000</f>
        <v>9.742026174996397</v>
      </c>
      <c r="I163" s="10">
        <f t="shared" si="9"/>
        <v>-0.49280772019447516</v>
      </c>
      <c r="J163" s="10">
        <f t="shared" si="5"/>
        <v>51.061841955875728</v>
      </c>
      <c r="K163" s="10">
        <f>[1]Sum!M144*8.76/1000</f>
        <v>472.73164800000001</v>
      </c>
      <c r="L163" s="11">
        <f t="shared" si="10"/>
        <v>108.01443519151849</v>
      </c>
      <c r="M163" s="10">
        <f>[1]Sum!T144/1000</f>
        <v>20.459987090234378</v>
      </c>
      <c r="N163" s="10">
        <f t="shared" si="11"/>
        <v>193.7418218813055</v>
      </c>
      <c r="P163" s="11">
        <f>[1]Sum!L115/1000</f>
        <v>322.82761336387199</v>
      </c>
      <c r="Q163" s="11">
        <f>[5]Sum!L115/1000</f>
        <v>353.30428127942395</v>
      </c>
      <c r="R163">
        <v>16.170000000000002</v>
      </c>
      <c r="Y163">
        <f t="shared" si="6"/>
        <v>2024</v>
      </c>
      <c r="Z163" s="11">
        <f t="shared" si="7"/>
        <v>108.01443519151849</v>
      </c>
      <c r="AA163" s="11">
        <f t="shared" si="8"/>
        <v>113.44929476013266</v>
      </c>
    </row>
    <row r="164" spans="1:28" x14ac:dyDescent="0.3">
      <c r="B164">
        <f>[1]Sum!B145</f>
        <v>2025</v>
      </c>
      <c r="C164" s="10">
        <f>[1]Sum!D145/1000</f>
        <v>13.199522811817713</v>
      </c>
      <c r="D164" s="6">
        <f>[1]Sum!H145/1000</f>
        <v>7.4834865241595878</v>
      </c>
      <c r="E164" s="10">
        <f>[1]Sum!I145/1000</f>
        <v>8.4218327230092413E-2</v>
      </c>
      <c r="F164" s="10">
        <f>[1]Sum!E145/1000</f>
        <v>23.447105629999996</v>
      </c>
      <c r="G164" s="10">
        <f>[1]Sum!J145/1000-[1]Sum!K145/1000</f>
        <v>0</v>
      </c>
      <c r="H164" s="10">
        <f>[1]Sum!C145/1000</f>
        <v>9.734249731083084</v>
      </c>
      <c r="I164" s="10">
        <f t="shared" si="9"/>
        <v>-0.54056487591908942</v>
      </c>
      <c r="J164" s="10">
        <f t="shared" si="5"/>
        <v>53.408018148371383</v>
      </c>
      <c r="K164" s="10">
        <f>[1]Sum!M145*8.76/1000</f>
        <v>489.49565999999999</v>
      </c>
      <c r="L164" s="11">
        <f t="shared" si="10"/>
        <v>109.1082567481219</v>
      </c>
      <c r="M164" s="10">
        <f>[1]Sum!T145/1000</f>
        <v>26.46674216349518</v>
      </c>
      <c r="N164" s="10">
        <f t="shared" si="11"/>
        <v>220.20856404480068</v>
      </c>
      <c r="P164" s="11">
        <f>[1]Sum!L116/1000</f>
        <v>311.67687897427197</v>
      </c>
      <c r="Q164" s="11">
        <f>[5]Sum!L116/1000</f>
        <v>342.32114631662398</v>
      </c>
      <c r="R164">
        <v>17.64</v>
      </c>
      <c r="Y164">
        <f t="shared" si="6"/>
        <v>2025</v>
      </c>
      <c r="Z164" s="11">
        <f t="shared" si="7"/>
        <v>109.1082567481219</v>
      </c>
      <c r="AA164" s="11">
        <f t="shared" si="8"/>
        <v>114.65450316390644</v>
      </c>
    </row>
    <row r="165" spans="1:28" x14ac:dyDescent="0.3">
      <c r="B165">
        <f>[1]Sum!B146</f>
        <v>2026</v>
      </c>
      <c r="C165" s="10">
        <f>[1]Sum!D146/1000</f>
        <v>14.827592820531954</v>
      </c>
      <c r="D165" s="6">
        <f>[1]Sum!H146/1000</f>
        <v>7.9765870419928593</v>
      </c>
      <c r="E165" s="10">
        <f>[1]Sum!I146/1000</f>
        <v>9.0554117163353209E-2</v>
      </c>
      <c r="F165" s="10">
        <f>[1]Sum!E146/1000</f>
        <v>23.654191620000002</v>
      </c>
      <c r="G165" s="10">
        <f>[1]Sum!J146/1000-[1]Sum!K146/1000</f>
        <v>0</v>
      </c>
      <c r="H165" s="10">
        <f>[1]Sum!C146/1000</f>
        <v>9.9040652575079378</v>
      </c>
      <c r="I165" s="10">
        <f t="shared" si="9"/>
        <v>-0.60801938533228794</v>
      </c>
      <c r="J165" s="10">
        <f t="shared" si="5"/>
        <v>55.844971471863815</v>
      </c>
      <c r="K165" s="10">
        <f>[1]Sum!M146*8.76/1000</f>
        <v>506.33763599999997</v>
      </c>
      <c r="L165" s="11">
        <f t="shared" si="10"/>
        <v>110.291962321884</v>
      </c>
      <c r="M165" s="10">
        <f>[1]Sum!T146/1000</f>
        <v>21.394029647836337</v>
      </c>
      <c r="N165" s="10">
        <f t="shared" si="11"/>
        <v>241.60259369263702</v>
      </c>
      <c r="P165" s="11">
        <f>[1]Sum!L117/1000</f>
        <v>310.49443101520319</v>
      </c>
      <c r="Q165" s="11">
        <f>[5]Sum!L117/1000</f>
        <v>342.31124866733757</v>
      </c>
      <c r="R165">
        <v>19.11</v>
      </c>
      <c r="Y165">
        <f t="shared" si="6"/>
        <v>2026</v>
      </c>
      <c r="Z165" s="11">
        <f t="shared" si="7"/>
        <v>110.291962321884</v>
      </c>
      <c r="AA165" s="11">
        <f t="shared" si="8"/>
        <v>115.6476631297312</v>
      </c>
    </row>
    <row r="166" spans="1:28" x14ac:dyDescent="0.3">
      <c r="B166">
        <f>[1]Sum!B147</f>
        <v>2027</v>
      </c>
      <c r="C166" s="10">
        <f>[1]Sum!D147/1000</f>
        <v>16.302808431497638</v>
      </c>
      <c r="D166" s="6">
        <f>[1]Sum!H147/1000</f>
        <v>8.4228417902407813</v>
      </c>
      <c r="E166" s="10">
        <f>[1]Sum!I147/1000</f>
        <v>9.6143549208672741E-2</v>
      </c>
      <c r="F166" s="10">
        <f>[1]Sum!E147/1000</f>
        <v>24.217860220000006</v>
      </c>
      <c r="G166" s="10">
        <f>[1]Sum!J147/1000-[1]Sum!K147/1000</f>
        <v>0</v>
      </c>
      <c r="H166" s="10">
        <f>[1]Sum!C147/1000</f>
        <v>10.030897389420215</v>
      </c>
      <c r="I166" s="10">
        <f t="shared" si="9"/>
        <v>-0.68054146443161567</v>
      </c>
      <c r="J166" s="10">
        <f t="shared" si="5"/>
        <v>58.390009915935707</v>
      </c>
      <c r="K166" s="10">
        <f>[1]Sum!M147*8.76/1000</f>
        <v>522.51910799999996</v>
      </c>
      <c r="L166" s="11">
        <f t="shared" si="10"/>
        <v>111.74712852019894</v>
      </c>
      <c r="M166" s="10">
        <f>[1]Sum!T147/1000</f>
        <v>19.298563168145655</v>
      </c>
      <c r="N166" s="10">
        <f t="shared" si="11"/>
        <v>260.90115686078269</v>
      </c>
      <c r="P166" s="11">
        <f>[1]Sum!L118/1000</f>
        <v>309.5511300996144</v>
      </c>
      <c r="Q166" s="11">
        <f>[5]Sum!L118/1000</f>
        <v>342.61922846849757</v>
      </c>
      <c r="R166">
        <v>20.58</v>
      </c>
      <c r="Y166">
        <f t="shared" si="6"/>
        <v>2027</v>
      </c>
      <c r="Z166" s="11">
        <f t="shared" si="7"/>
        <v>111.74712852019894</v>
      </c>
      <c r="AA166" s="11">
        <f t="shared" si="8"/>
        <v>116.97275711883503</v>
      </c>
    </row>
    <row r="167" spans="1:28" x14ac:dyDescent="0.3">
      <c r="B167">
        <f>[1]Sum!B148</f>
        <v>2028</v>
      </c>
      <c r="C167" s="10">
        <f>[1]Sum!D148/1000</f>
        <v>17.649447837654517</v>
      </c>
      <c r="D167" s="6">
        <f>[1]Sum!H148/1000</f>
        <v>8.7330693451906978</v>
      </c>
      <c r="E167" s="10">
        <f>[1]Sum!I148/1000</f>
        <v>0.10188151931031472</v>
      </c>
      <c r="F167" s="10">
        <f>[1]Sum!E148/1000</f>
        <v>24.899613760000001</v>
      </c>
      <c r="G167" s="10">
        <f>[1]Sum!J148/1000-[1]Sum!K148/1000</f>
        <v>0</v>
      </c>
      <c r="H167" s="10">
        <f>[1]Sum!C148/1000</f>
        <v>10.115103065385968</v>
      </c>
      <c r="I167" s="10">
        <f t="shared" si="9"/>
        <v>-0.72672375227075181</v>
      </c>
      <c r="J167" s="10">
        <f t="shared" si="5"/>
        <v>60.772391775270741</v>
      </c>
      <c r="K167" s="10">
        <f>[1]Sum!M148*8.76/1000</f>
        <v>538.74875999999995</v>
      </c>
      <c r="L167" s="11">
        <f t="shared" si="10"/>
        <v>112.80284297131514</v>
      </c>
      <c r="M167" s="10">
        <f>[1]Sum!T148/1000</f>
        <v>16.540091512791445</v>
      </c>
      <c r="N167" s="10">
        <f t="shared" si="11"/>
        <v>277.44124837357413</v>
      </c>
      <c r="P167" s="11">
        <f>[1]Sum!L119/1000</f>
        <v>310.46871942241438</v>
      </c>
      <c r="Q167" s="11">
        <f>[5]Sum!L119/1000</f>
        <v>343.42671272267523</v>
      </c>
      <c r="R167">
        <v>22.05</v>
      </c>
      <c r="Y167">
        <f t="shared" si="6"/>
        <v>2028</v>
      </c>
      <c r="Z167" s="11">
        <f t="shared" si="7"/>
        <v>112.80284297131514</v>
      </c>
      <c r="AA167" s="11">
        <f t="shared" si="8"/>
        <v>118.18747695563266</v>
      </c>
    </row>
    <row r="168" spans="1:28" x14ac:dyDescent="0.3">
      <c r="B168">
        <f>[1]Sum!B149</f>
        <v>2029</v>
      </c>
      <c r="C168" s="10">
        <f>[1]Sum!D149/1000</f>
        <v>19.231767414858222</v>
      </c>
      <c r="D168" s="6">
        <f>[1]Sum!H149/1000</f>
        <v>9.0125324702323706</v>
      </c>
      <c r="E168" s="10">
        <f>[1]Sum!I149/1000</f>
        <v>0.10562889607691919</v>
      </c>
      <c r="F168" s="10">
        <f>[1]Sum!E149/1000</f>
        <v>25.411837079999998</v>
      </c>
      <c r="G168" s="10">
        <f>[1]Sum!J149/1000-[1]Sum!K149/1000</f>
        <v>0</v>
      </c>
      <c r="H168" s="10">
        <f>[1]Sum!C149/1000</f>
        <v>10.218938278113354</v>
      </c>
      <c r="I168" s="10">
        <f t="shared" si="9"/>
        <v>-0.79731223519499539</v>
      </c>
      <c r="J168" s="10">
        <f t="shared" si="5"/>
        <v>63.183391904085866</v>
      </c>
      <c r="K168" s="10">
        <f>[1]Sum!M149*8.76/1000</f>
        <v>555.52941599999997</v>
      </c>
      <c r="L168" s="11">
        <f t="shared" si="10"/>
        <v>113.73545681708036</v>
      </c>
      <c r="M168" s="10">
        <f>[1]Sum!T149/1000</f>
        <v>18.418649240648307</v>
      </c>
      <c r="N168" s="10">
        <f t="shared" si="11"/>
        <v>295.8598976142224</v>
      </c>
      <c r="P168" s="11">
        <f>[1]Sum!L120/1000</f>
        <v>309.70273519309927</v>
      </c>
      <c r="Q168" s="11">
        <f>[5]Sum!L120/1000</f>
        <v>343.60206492077765</v>
      </c>
      <c r="R168">
        <v>23.52</v>
      </c>
      <c r="Y168">
        <f t="shared" si="6"/>
        <v>2029</v>
      </c>
      <c r="Z168" s="11">
        <f t="shared" si="7"/>
        <v>113.73545681708036</v>
      </c>
      <c r="AA168" s="11">
        <f t="shared" si="8"/>
        <v>119.2656981574475</v>
      </c>
    </row>
    <row r="169" spans="1:28" x14ac:dyDescent="0.3">
      <c r="B169">
        <f>[1]Sum!B150</f>
        <v>2030</v>
      </c>
      <c r="C169" s="10">
        <f>[1]Sum!D150/1000</f>
        <v>20.749238915542392</v>
      </c>
      <c r="D169" s="6">
        <f>[1]Sum!H150/1000</f>
        <v>9.3041761474739992</v>
      </c>
      <c r="E169" s="10">
        <f>[1]Sum!I150/1000</f>
        <v>0.11706265880742023</v>
      </c>
      <c r="F169" s="10">
        <f>[1]Sum!E150/1000</f>
        <v>25.716259948000001</v>
      </c>
      <c r="G169" s="10">
        <f>[1]Sum!J150/1000-[1]Sum!K150/1000</f>
        <v>0</v>
      </c>
      <c r="H169" s="10">
        <f>[1]Sum!C150/1000</f>
        <v>9.9634733535717981</v>
      </c>
      <c r="I169" s="10">
        <f t="shared" si="9"/>
        <v>-0.87543717891551864</v>
      </c>
      <c r="J169" s="10">
        <f t="shared" si="5"/>
        <v>64.974773844480097</v>
      </c>
      <c r="K169" s="10">
        <f>[1]Sum!M150*8.76/1000</f>
        <v>569.87479200000007</v>
      </c>
      <c r="L169" s="11">
        <f t="shared" si="10"/>
        <v>114.01587639356417</v>
      </c>
      <c r="M169" s="10">
        <f>[1]Sum!T150/1000</f>
        <v>18.303942881796289</v>
      </c>
      <c r="N169" s="10">
        <f t="shared" si="11"/>
        <v>314.16384049601868</v>
      </c>
      <c r="P169" s="11">
        <f>[1]Sum!L121/1000</f>
        <v>307.19308782336964</v>
      </c>
      <c r="Q169" s="11">
        <f>[5]Sum!L121/1000</f>
        <v>342.21057497999038</v>
      </c>
      <c r="R169">
        <v>25</v>
      </c>
      <c r="Y169">
        <f t="shared" si="6"/>
        <v>2030</v>
      </c>
      <c r="Z169" s="11">
        <f t="shared" si="7"/>
        <v>114.01587639356417</v>
      </c>
      <c r="AA169" s="11">
        <f t="shared" si="8"/>
        <v>119.16554109095864</v>
      </c>
      <c r="AB169" s="13">
        <f>1-AA169/Z169</f>
        <v>-4.5166207200992625E-2</v>
      </c>
    </row>
    <row r="171" spans="1:28" x14ac:dyDescent="0.3">
      <c r="A171" t="s">
        <v>49</v>
      </c>
      <c r="B171">
        <f>[3]Sum!B130</f>
        <v>2010</v>
      </c>
      <c r="C171" s="10">
        <f>[3]Sum!D130/1000</f>
        <v>0.23304211283451523</v>
      </c>
      <c r="D171" s="10">
        <f>[3]Sum!H130/1000</f>
        <v>1.5590522945728729E-2</v>
      </c>
      <c r="E171" s="10">
        <f>[3]Sum!I130/1000</f>
        <v>0</v>
      </c>
      <c r="F171" s="10">
        <f>[3]Sum!E130/1000</f>
        <v>11.82579692</v>
      </c>
      <c r="G171" s="10">
        <f>[3]Sum!J130/1000-[3]Sum!K130/1000</f>
        <v>0</v>
      </c>
      <c r="H171" s="10">
        <f>[3]Sum!C130/1000</f>
        <v>7.5681178667663369</v>
      </c>
      <c r="I171" s="10">
        <f t="shared" ref="I171:I191" si="12">(P171-Q171)*R171/1000</f>
        <v>0</v>
      </c>
      <c r="J171" s="10">
        <f>SUM(C171:I171)</f>
        <v>19.642547422546581</v>
      </c>
      <c r="K171" s="10">
        <f>[3]Sum!M130*8.76/1000</f>
        <v>281.622612</v>
      </c>
      <c r="L171" s="11">
        <f>J171/K171*1000</f>
        <v>69.747763800111983</v>
      </c>
      <c r="M171" s="6">
        <f>[3]Sum!T130/1000</f>
        <v>2.5685707537600164</v>
      </c>
      <c r="N171" s="6">
        <f>M171</f>
        <v>2.5685707537600164</v>
      </c>
      <c r="O171" s="16">
        <f>NPV(0.1,J171:J191)</f>
        <v>300.79446161815417</v>
      </c>
      <c r="P171" s="11">
        <f>[3]Sum!$L101/1000</f>
        <v>270.5578679188896</v>
      </c>
      <c r="Q171" s="11">
        <f>[6]Sum!$L101/1000</f>
        <v>270.55974411888963</v>
      </c>
      <c r="R171">
        <f>R149</f>
        <v>0</v>
      </c>
    </row>
    <row r="172" spans="1:28" x14ac:dyDescent="0.3">
      <c r="B172">
        <f>[3]Sum!B131</f>
        <v>2011</v>
      </c>
      <c r="C172" s="10">
        <f>[3]Sum!D131/1000</f>
        <v>0.33948664591532041</v>
      </c>
      <c r="D172" s="10">
        <f>[3]Sum!H131/1000</f>
        <v>9.6358688066487563E-2</v>
      </c>
      <c r="E172" s="10">
        <f>[3]Sum!I131/1000</f>
        <v>0</v>
      </c>
      <c r="F172" s="10">
        <f>[3]Sum!E131/1000</f>
        <v>12.83452988</v>
      </c>
      <c r="G172" s="10">
        <f>[3]Sum!J131/1000-[3]Sum!K131/1000</f>
        <v>0</v>
      </c>
      <c r="H172" s="10">
        <f>[3]Sum!C131/1000</f>
        <v>7.7876002277945062</v>
      </c>
      <c r="I172" s="10">
        <f t="shared" si="12"/>
        <v>0</v>
      </c>
      <c r="J172" s="10">
        <f t="shared" ref="J172:J191" si="13">SUM(C172:I172)</f>
        <v>21.057975441776314</v>
      </c>
      <c r="K172" s="10">
        <f>[3]Sum!M131*8.76/1000</f>
        <v>291.85078800000002</v>
      </c>
      <c r="L172" s="11">
        <f t="shared" ref="L172:L191" si="14">J172/K172*1000</f>
        <v>72.153224550403863</v>
      </c>
      <c r="M172" s="6">
        <f>[3]Sum!T131/1000</f>
        <v>1.9066767837000009</v>
      </c>
      <c r="N172" s="6">
        <f>N171+M172</f>
        <v>4.4752475374600174</v>
      </c>
      <c r="P172" s="11">
        <f>[3]Sum!$L102/1000</f>
        <v>279.53179192249917</v>
      </c>
      <c r="Q172" s="11">
        <f>[6]Sum!$L102/1000</f>
        <v>279.58801983308643</v>
      </c>
      <c r="R172">
        <f t="shared" ref="R172:R191" si="15">R150</f>
        <v>0</v>
      </c>
    </row>
    <row r="173" spans="1:28" x14ac:dyDescent="0.3">
      <c r="B173">
        <f>[3]Sum!B132</f>
        <v>2012</v>
      </c>
      <c r="C173" s="10">
        <f>[3]Sum!D132/1000</f>
        <v>0.5144853174303935</v>
      </c>
      <c r="D173" s="10">
        <f>[3]Sum!H132/1000</f>
        <v>0.29370791426516352</v>
      </c>
      <c r="E173" s="10">
        <f>[3]Sum!I132/1000</f>
        <v>0</v>
      </c>
      <c r="F173" s="10">
        <f>[3]Sum!E132/1000</f>
        <v>13.987786319999998</v>
      </c>
      <c r="G173" s="10">
        <f>[3]Sum!J132/1000-[3]Sum!K132/1000</f>
        <v>0</v>
      </c>
      <c r="H173" s="10">
        <f>[3]Sum!C132/1000</f>
        <v>7.9400929585391138</v>
      </c>
      <c r="I173" s="10">
        <f t="shared" si="12"/>
        <v>0</v>
      </c>
      <c r="J173" s="10">
        <f t="shared" si="13"/>
        <v>22.736072510234667</v>
      </c>
      <c r="K173" s="10">
        <f>[3]Sum!M132*8.76/1000</f>
        <v>302.78326800000002</v>
      </c>
      <c r="L173" s="11">
        <f t="shared" si="14"/>
        <v>75.090254030267843</v>
      </c>
      <c r="M173" s="6">
        <f>[3]Sum!T132/1000</f>
        <v>3.9433576251584226</v>
      </c>
      <c r="N173" s="6">
        <f t="shared" ref="N173:N191" si="16">N172+M173</f>
        <v>8.4186051626184408</v>
      </c>
      <c r="P173" s="11">
        <f>[3]Sum!$L103/1000</f>
        <v>289.8580563072</v>
      </c>
      <c r="Q173" s="11">
        <f>[6]Sum!$L103/1000</f>
        <v>289.95580733985599</v>
      </c>
      <c r="R173">
        <f t="shared" si="15"/>
        <v>0</v>
      </c>
    </row>
    <row r="174" spans="1:28" x14ac:dyDescent="0.3">
      <c r="B174">
        <f>[3]Sum!B133</f>
        <v>2013</v>
      </c>
      <c r="C174" s="10">
        <f>[3]Sum!D133/1000</f>
        <v>0.97767980098824503</v>
      </c>
      <c r="D174" s="10">
        <f>[3]Sum!H133/1000</f>
        <v>0.7280455905876333</v>
      </c>
      <c r="E174" s="10">
        <f>[3]Sum!I133/1000</f>
        <v>0</v>
      </c>
      <c r="F174" s="10">
        <f>[3]Sum!E133/1000</f>
        <v>15.153875179999998</v>
      </c>
      <c r="G174" s="10">
        <f>[3]Sum!J133/1000-[3]Sum!K133/1000</f>
        <v>0</v>
      </c>
      <c r="H174" s="10">
        <f>[3]Sum!C133/1000</f>
        <v>8.063095686838043</v>
      </c>
      <c r="I174" s="10">
        <f t="shared" si="12"/>
        <v>0</v>
      </c>
      <c r="J174" s="10">
        <f t="shared" si="13"/>
        <v>24.922696258413918</v>
      </c>
      <c r="K174" s="10">
        <f>[3]Sum!M133*8.76/1000</f>
        <v>315.68937600000004</v>
      </c>
      <c r="L174" s="11">
        <f t="shared" si="14"/>
        <v>78.946895756206615</v>
      </c>
      <c r="M174" s="6">
        <f>[3]Sum!T133/1000</f>
        <v>9.5239023639890394</v>
      </c>
      <c r="N174" s="6">
        <f t="shared" si="16"/>
        <v>17.942507526607478</v>
      </c>
      <c r="P174" s="11">
        <f>[3]Sum!$L104/1000</f>
        <v>299.72231112672961</v>
      </c>
      <c r="Q174" s="11">
        <f>[6]Sum!$L104/1000</f>
        <v>299.78568716148965</v>
      </c>
      <c r="R174">
        <f t="shared" si="15"/>
        <v>0</v>
      </c>
    </row>
    <row r="175" spans="1:28" x14ac:dyDescent="0.3">
      <c r="B175">
        <f>[3]Sum!B134</f>
        <v>2014</v>
      </c>
      <c r="C175" s="10">
        <f>[3]Sum!D134/1000</f>
        <v>2.0061853415209492</v>
      </c>
      <c r="D175" s="10">
        <f>[3]Sum!H134/1000</f>
        <v>1.137441909113549</v>
      </c>
      <c r="E175" s="10">
        <f>[3]Sum!I134/1000</f>
        <v>0</v>
      </c>
      <c r="F175" s="10">
        <f>[3]Sum!E134/1000</f>
        <v>15.715694591999998</v>
      </c>
      <c r="G175" s="10">
        <f>[3]Sum!J134/1000-[3]Sum!K134/1000</f>
        <v>0</v>
      </c>
      <c r="H175" s="10">
        <f>[3]Sum!C134/1000</f>
        <v>8.2029993008966304</v>
      </c>
      <c r="I175" s="10">
        <f t="shared" si="12"/>
        <v>-3.373866155620931E-5</v>
      </c>
      <c r="J175" s="10">
        <f t="shared" si="13"/>
        <v>27.062287404869572</v>
      </c>
      <c r="K175" s="10">
        <f>[3]Sum!M134*8.76/1000</f>
        <v>326.20838399999997</v>
      </c>
      <c r="L175" s="11">
        <f t="shared" si="14"/>
        <v>82.960122217059805</v>
      </c>
      <c r="M175" s="6">
        <f>[3]Sum!T134/1000</f>
        <v>15.23591069773531</v>
      </c>
      <c r="N175" s="6">
        <f t="shared" si="16"/>
        <v>33.178418224342792</v>
      </c>
      <c r="P175" s="11">
        <f>[3]Sum!$L105/1000</f>
        <v>302.69997612007199</v>
      </c>
      <c r="Q175" s="11">
        <f>[6]Sum!$L105/1000</f>
        <v>302.7229275905184</v>
      </c>
      <c r="R175">
        <f t="shared" si="15"/>
        <v>1.47</v>
      </c>
    </row>
    <row r="176" spans="1:28" x14ac:dyDescent="0.3">
      <c r="B176">
        <f>[3]Sum!B135</f>
        <v>2015</v>
      </c>
      <c r="C176" s="10">
        <f>[3]Sum!D135/1000</f>
        <v>2.856779378934557</v>
      </c>
      <c r="D176" s="10">
        <f>[3]Sum!H135/1000</f>
        <v>1.6179811922730372</v>
      </c>
      <c r="E176" s="10">
        <f>[3]Sum!I135/1000</f>
        <v>2.2229361959764833E-2</v>
      </c>
      <c r="F176" s="10">
        <f>[3]Sum!E135/1000</f>
        <v>16.797792032</v>
      </c>
      <c r="G176" s="10">
        <f>[3]Sum!J135/1000-[3]Sum!K135/1000</f>
        <v>0</v>
      </c>
      <c r="H176" s="10">
        <f>[3]Sum!C135/1000</f>
        <v>8.390060605183983</v>
      </c>
      <c r="I176" s="10">
        <f t="shared" si="12"/>
        <v>-2.0699198121530275E-3</v>
      </c>
      <c r="J176" s="10">
        <f t="shared" si="13"/>
        <v>29.682772650539189</v>
      </c>
      <c r="K176" s="10">
        <f>[3]Sum!M135*8.76/1000</f>
        <v>339.84244800000005</v>
      </c>
      <c r="L176" s="11">
        <f t="shared" si="14"/>
        <v>87.342746102568057</v>
      </c>
      <c r="M176" s="6">
        <f>[3]Sum!T135/1000</f>
        <v>14.352427657149114</v>
      </c>
      <c r="N176" s="6">
        <f t="shared" si="16"/>
        <v>47.530845881491906</v>
      </c>
      <c r="P176" s="11">
        <f>[3]Sum!$L106/1000</f>
        <v>309.17917253319359</v>
      </c>
      <c r="Q176" s="11">
        <f>[6]Sum!$L106/1000</f>
        <v>309.88322689106877</v>
      </c>
      <c r="R176">
        <f t="shared" si="15"/>
        <v>2.94</v>
      </c>
    </row>
    <row r="177" spans="2:18" x14ac:dyDescent="0.3">
      <c r="B177">
        <f>[3]Sum!B136</f>
        <v>2016</v>
      </c>
      <c r="C177" s="10">
        <f>[3]Sum!D136/1000</f>
        <v>3.6570988114619518</v>
      </c>
      <c r="D177" s="10">
        <f>[3]Sum!H136/1000</f>
        <v>2.1605096623131335</v>
      </c>
      <c r="E177" s="10">
        <f>[3]Sum!I136/1000</f>
        <v>4.0102524502319534E-2</v>
      </c>
      <c r="F177" s="10">
        <f>[3]Sum!E136/1000</f>
        <v>17.737090649999999</v>
      </c>
      <c r="G177" s="10">
        <f>[3]Sum!J136/1000-[3]Sum!K136/1000</f>
        <v>0</v>
      </c>
      <c r="H177" s="10">
        <f>[3]Sum!C136/1000</f>
        <v>8.4713851044488031</v>
      </c>
      <c r="I177" s="10">
        <f t="shared" si="12"/>
        <v>-4.4705823128933665E-3</v>
      </c>
      <c r="J177" s="10">
        <f t="shared" si="13"/>
        <v>32.06171617041332</v>
      </c>
      <c r="K177" s="10">
        <f>[3]Sum!M136*8.76/1000</f>
        <v>353.15852399999994</v>
      </c>
      <c r="L177" s="11">
        <f t="shared" si="14"/>
        <v>90.785621729502211</v>
      </c>
      <c r="M177" s="6">
        <f>[3]Sum!T136/1000</f>
        <v>14.660052992436983</v>
      </c>
      <c r="N177" s="6">
        <f t="shared" si="16"/>
        <v>62.190898873928887</v>
      </c>
      <c r="P177" s="11">
        <f>[3]Sum!$L107/1000</f>
        <v>326.72119009518713</v>
      </c>
      <c r="Q177" s="11">
        <f>[6]Sum!$L107/1000</f>
        <v>327.73492758110399</v>
      </c>
      <c r="R177">
        <f t="shared" si="15"/>
        <v>4.41</v>
      </c>
    </row>
    <row r="178" spans="2:18" x14ac:dyDescent="0.3">
      <c r="B178">
        <f>[3]Sum!B137</f>
        <v>2017</v>
      </c>
      <c r="C178" s="10">
        <f>[3]Sum!D137/1000</f>
        <v>4.4817053421531297</v>
      </c>
      <c r="D178" s="10">
        <f>[3]Sum!H137/1000</f>
        <v>2.7600293249242056</v>
      </c>
      <c r="E178" s="10">
        <f>[3]Sum!I137/1000</f>
        <v>4.7528510416860667E-2</v>
      </c>
      <c r="F178" s="10">
        <f>[3]Sum!E137/1000</f>
        <v>18.602586169999999</v>
      </c>
      <c r="G178" s="10">
        <f>[3]Sum!J137/1000-[3]Sum!K137/1000</f>
        <v>0</v>
      </c>
      <c r="H178" s="10">
        <f>[3]Sum!C137/1000</f>
        <v>8.5610961913115169</v>
      </c>
      <c r="I178" s="10">
        <f t="shared" si="12"/>
        <v>-2.6962504868610035E-4</v>
      </c>
      <c r="J178" s="10">
        <f t="shared" si="13"/>
        <v>34.45267591375702</v>
      </c>
      <c r="K178" s="10">
        <f>[3]Sum!M137*8.76/1000</f>
        <v>368.00321999999994</v>
      </c>
      <c r="L178" s="11">
        <f t="shared" si="14"/>
        <v>93.620582759457989</v>
      </c>
      <c r="M178" s="6">
        <f>[3]Sum!T137/1000</f>
        <v>15.447062434716127</v>
      </c>
      <c r="N178" s="6">
        <f t="shared" si="16"/>
        <v>77.637961308645018</v>
      </c>
      <c r="P178" s="11">
        <f>[3]Sum!$L108/1000</f>
        <v>330.67589146731848</v>
      </c>
      <c r="Q178" s="11">
        <f>[6]Sum!$L108/1000</f>
        <v>330.72174606743516</v>
      </c>
      <c r="R178">
        <f t="shared" si="15"/>
        <v>5.88</v>
      </c>
    </row>
    <row r="179" spans="2:18" x14ac:dyDescent="0.3">
      <c r="B179">
        <f>[3]Sum!B138</f>
        <v>2018</v>
      </c>
      <c r="C179" s="10">
        <f>[3]Sum!D138/1000</f>
        <v>5.1154563366362158</v>
      </c>
      <c r="D179" s="10">
        <f>[3]Sum!H138/1000</f>
        <v>3.3412341203795513</v>
      </c>
      <c r="E179" s="10">
        <f>[3]Sum!I138/1000</f>
        <v>4.8415154246884293E-2</v>
      </c>
      <c r="F179" s="10">
        <f>[3]Sum!E138/1000</f>
        <v>19.726574550000002</v>
      </c>
      <c r="G179" s="10">
        <f>[3]Sum!J138/1000-[3]Sum!K138/1000</f>
        <v>0</v>
      </c>
      <c r="H179" s="10">
        <f>[3]Sum!C138/1000</f>
        <v>8.6327929160792714</v>
      </c>
      <c r="I179" s="10">
        <f t="shared" si="12"/>
        <v>-4.241362294698626E-3</v>
      </c>
      <c r="J179" s="10">
        <f t="shared" si="13"/>
        <v>36.860231715047227</v>
      </c>
      <c r="K179" s="10">
        <f>[3]Sum!M138*8.76/1000</f>
        <v>383.83341599999983</v>
      </c>
      <c r="L179" s="11">
        <f t="shared" si="14"/>
        <v>96.031846573377138</v>
      </c>
      <c r="M179" s="6">
        <f>[3]Sum!T138/1000</f>
        <v>13.135171835412363</v>
      </c>
      <c r="N179" s="6">
        <f t="shared" si="16"/>
        <v>90.773133144057383</v>
      </c>
      <c r="P179" s="11">
        <f>[3]Sum!$L109/1000</f>
        <v>334.55139483836166</v>
      </c>
      <c r="Q179" s="11">
        <f>[6]Sum!$L109/1000</f>
        <v>335.12845093287848</v>
      </c>
      <c r="R179">
        <f t="shared" si="15"/>
        <v>7.35</v>
      </c>
    </row>
    <row r="180" spans="2:18" x14ac:dyDescent="0.3">
      <c r="B180">
        <f>[3]Sum!B139</f>
        <v>2019</v>
      </c>
      <c r="C180" s="10">
        <f>[3]Sum!D139/1000</f>
        <v>5.7486950567837356</v>
      </c>
      <c r="D180" s="10">
        <f>[3]Sum!H139/1000</f>
        <v>4.0049270394916325</v>
      </c>
      <c r="E180" s="10">
        <f>[3]Sum!I139/1000</f>
        <v>5.2460524027715942E-2</v>
      </c>
      <c r="F180" s="10">
        <f>[3]Sum!E139/1000</f>
        <v>21.743952640000003</v>
      </c>
      <c r="G180" s="10">
        <f>[3]Sum!J139/1000-[3]Sum!K139/1000</f>
        <v>0</v>
      </c>
      <c r="H180" s="10">
        <f>[3]Sum!C139/1000</f>
        <v>8.727958603888144</v>
      </c>
      <c r="I180" s="10">
        <f t="shared" si="12"/>
        <v>1.4481077695285728E-2</v>
      </c>
      <c r="J180" s="10">
        <f t="shared" si="13"/>
        <v>40.292474941886518</v>
      </c>
      <c r="K180" s="10">
        <f>[3]Sum!M139*8.76/1000</f>
        <v>400.74722400000007</v>
      </c>
      <c r="L180" s="11">
        <f t="shared" si="14"/>
        <v>100.54336631384005</v>
      </c>
      <c r="M180" s="6">
        <f>[3]Sum!T139/1000</f>
        <v>14.033802216159424</v>
      </c>
      <c r="N180" s="6">
        <f t="shared" si="16"/>
        <v>104.80693536021681</v>
      </c>
      <c r="P180" s="11">
        <f>[3]Sum!$L110/1000</f>
        <v>342.16091535041278</v>
      </c>
      <c r="Q180" s="11">
        <f>[6]Sum!$L110/1000</f>
        <v>340.51906980672959</v>
      </c>
      <c r="R180">
        <f t="shared" si="15"/>
        <v>8.82</v>
      </c>
    </row>
    <row r="181" spans="2:18" x14ac:dyDescent="0.3">
      <c r="B181">
        <f>[3]Sum!B140</f>
        <v>2020</v>
      </c>
      <c r="C181" s="10">
        <f>[3]Sum!D140/1000</f>
        <v>6.5544185008961122</v>
      </c>
      <c r="D181" s="10">
        <f>[3]Sum!H140/1000</f>
        <v>4.6379924722057977</v>
      </c>
      <c r="E181" s="10">
        <f>[3]Sum!I140/1000</f>
        <v>5.4131118710552581E-2</v>
      </c>
      <c r="F181" s="10">
        <f>[3]Sum!E140/1000</f>
        <v>23.029877690000006</v>
      </c>
      <c r="G181" s="10">
        <f>[3]Sum!J140/1000-[3]Sum!K140/1000</f>
        <v>0</v>
      </c>
      <c r="H181" s="10">
        <f>[3]Sum!C140/1000</f>
        <v>8.8291149035817096</v>
      </c>
      <c r="I181" s="10">
        <f t="shared" si="12"/>
        <v>5.2071991118445094E-3</v>
      </c>
      <c r="J181" s="10">
        <f t="shared" si="13"/>
        <v>43.110741884506027</v>
      </c>
      <c r="K181" s="10">
        <f>[3]Sum!M140*8.76/1000</f>
        <v>416.34790800000002</v>
      </c>
      <c r="L181" s="11">
        <f t="shared" si="14"/>
        <v>103.54499459741737</v>
      </c>
      <c r="M181" s="6">
        <f>[3]Sum!T140/1000</f>
        <v>15.4961313378595</v>
      </c>
      <c r="N181" s="6">
        <f t="shared" si="16"/>
        <v>120.30306669807631</v>
      </c>
      <c r="P181" s="11">
        <f>[3]Sum!$L111/1000</f>
        <v>346.13609192531044</v>
      </c>
      <c r="Q181" s="11">
        <f>[6]Sum!$L111/1000</f>
        <v>345.6300473080272</v>
      </c>
      <c r="R181">
        <f t="shared" si="15"/>
        <v>10.29</v>
      </c>
    </row>
    <row r="182" spans="2:18" x14ac:dyDescent="0.3">
      <c r="B182">
        <f>[3]Sum!B141</f>
        <v>2021</v>
      </c>
      <c r="C182" s="10">
        <f>[3]Sum!D141/1000</f>
        <v>7.2076211576326044</v>
      </c>
      <c r="D182" s="10">
        <f>[3]Sum!H141/1000</f>
        <v>5.1686805678014389</v>
      </c>
      <c r="E182" s="10">
        <f>[3]Sum!I141/1000</f>
        <v>5.6292255739886263E-2</v>
      </c>
      <c r="F182" s="10">
        <f>[3]Sum!E141/1000</f>
        <v>24.549677220000003</v>
      </c>
      <c r="G182" s="10">
        <f>[3]Sum!J141/1000-[3]Sum!K141/1000</f>
        <v>0</v>
      </c>
      <c r="H182" s="10">
        <f>[3]Sum!C141/1000</f>
        <v>8.9739534219857529</v>
      </c>
      <c r="I182" s="10">
        <f t="shared" si="12"/>
        <v>-9.3304073486842123E-2</v>
      </c>
      <c r="J182" s="10">
        <f t="shared" si="13"/>
        <v>45.862920549672843</v>
      </c>
      <c r="K182" s="10">
        <f>[3]Sum!M141*8.76/1000</f>
        <v>430.69328400000001</v>
      </c>
      <c r="L182" s="11">
        <f t="shared" si="14"/>
        <v>106.48626819468316</v>
      </c>
      <c r="M182" s="6">
        <f>[3]Sum!T141/1000</f>
        <v>12.775686785662396</v>
      </c>
      <c r="N182" s="6">
        <f t="shared" si="16"/>
        <v>133.07875348373869</v>
      </c>
      <c r="P182" s="11">
        <f>[3]Sum!$L112/1000</f>
        <v>348.49110629750396</v>
      </c>
      <c r="Q182" s="11">
        <f>[6]Sum!$L112/1000</f>
        <v>356.42512615182727</v>
      </c>
      <c r="R182">
        <f t="shared" si="15"/>
        <v>11.76</v>
      </c>
    </row>
    <row r="183" spans="2:18" x14ac:dyDescent="0.3">
      <c r="B183">
        <f>[3]Sum!B142</f>
        <v>2022</v>
      </c>
      <c r="C183" s="10">
        <f>[3]Sum!D142/1000</f>
        <v>8.1691300999078109</v>
      </c>
      <c r="D183" s="10">
        <f>[3]Sum!H142/1000</f>
        <v>5.7316567109812979</v>
      </c>
      <c r="E183" s="10">
        <f>[3]Sum!I142/1000</f>
        <v>5.6968929107577511E-2</v>
      </c>
      <c r="F183" s="10">
        <f>[3]Sum!E142/1000</f>
        <v>25.323743899999997</v>
      </c>
      <c r="G183" s="10">
        <f>[3]Sum!J142/1000-[3]Sum!K142/1000</f>
        <v>0</v>
      </c>
      <c r="H183" s="10">
        <f>[3]Sum!C142/1000</f>
        <v>9.2002246627814568</v>
      </c>
      <c r="I183" s="10">
        <f t="shared" si="12"/>
        <v>-0.2063813935003074</v>
      </c>
      <c r="J183" s="10">
        <f t="shared" si="13"/>
        <v>48.275342909277832</v>
      </c>
      <c r="K183" s="10">
        <f>[3]Sum!M142*8.76/1000</f>
        <v>444.47626800000006</v>
      </c>
      <c r="L183" s="11">
        <f t="shared" si="14"/>
        <v>108.61174461912515</v>
      </c>
      <c r="M183" s="6">
        <f>[3]Sum!T142/1000</f>
        <v>16.209366719118368</v>
      </c>
      <c r="N183" s="6">
        <f t="shared" si="16"/>
        <v>149.28812020285707</v>
      </c>
      <c r="P183" s="11">
        <f>[3]Sum!$L113/1000</f>
        <v>348.38159594178234</v>
      </c>
      <c r="Q183" s="11">
        <f>[6]Sum!$L113/1000</f>
        <v>363.98109658428478</v>
      </c>
      <c r="R183">
        <f t="shared" si="15"/>
        <v>13.23</v>
      </c>
    </row>
    <row r="184" spans="2:18" x14ac:dyDescent="0.3">
      <c r="B184">
        <f>[3]Sum!B143</f>
        <v>2023</v>
      </c>
      <c r="C184" s="10">
        <f>[3]Sum!D143/1000</f>
        <v>9.9106259747540815</v>
      </c>
      <c r="D184" s="10">
        <f>[3]Sum!H143/1000</f>
        <v>6.3015946555075173</v>
      </c>
      <c r="E184" s="10">
        <f>[3]Sum!I143/1000</f>
        <v>5.7839985610703082E-2</v>
      </c>
      <c r="F184" s="10">
        <f>[3]Sum!E143/1000</f>
        <v>25.371847489999997</v>
      </c>
      <c r="G184" s="10">
        <f>[3]Sum!J143/1000-[3]Sum!K143/1000</f>
        <v>0</v>
      </c>
      <c r="H184" s="10">
        <f>[3]Sum!C143/1000</f>
        <v>9.6314101951179421</v>
      </c>
      <c r="I184" s="10">
        <f t="shared" si="12"/>
        <v>-0.36840551933661936</v>
      </c>
      <c r="J184" s="10">
        <f t="shared" si="13"/>
        <v>50.904912781653621</v>
      </c>
      <c r="K184" s="10">
        <f>[3]Sum!M143*8.76/1000</f>
        <v>458.38802399999997</v>
      </c>
      <c r="L184" s="11">
        <f t="shared" si="14"/>
        <v>111.05201295933863</v>
      </c>
      <c r="M184" s="6">
        <f>[3]Sum!T143/1000</f>
        <v>23.948551498740873</v>
      </c>
      <c r="N184" s="6">
        <f t="shared" si="16"/>
        <v>173.23667170159794</v>
      </c>
      <c r="P184" s="11">
        <f>[3]Sum!$L114/1000</f>
        <v>336.37126420277275</v>
      </c>
      <c r="Q184" s="11">
        <f>[6]Sum!$L114/1000</f>
        <v>361.43286415764481</v>
      </c>
      <c r="R184">
        <f t="shared" si="15"/>
        <v>14.7</v>
      </c>
    </row>
    <row r="185" spans="2:18" x14ac:dyDescent="0.3">
      <c r="B185">
        <f>[3]Sum!B144</f>
        <v>2024</v>
      </c>
      <c r="C185" s="10">
        <f>[3]Sum!D144/1000</f>
        <v>11.394531824474049</v>
      </c>
      <c r="D185" s="10">
        <f>[3]Sum!H144/1000</f>
        <v>6.9317630128237093</v>
      </c>
      <c r="E185" s="10">
        <f>[3]Sum!I144/1000</f>
        <v>6.1764324382679391E-2</v>
      </c>
      <c r="F185" s="10">
        <f>[3]Sum!E144/1000</f>
        <v>25.657304400000001</v>
      </c>
      <c r="G185" s="10">
        <f>[3]Sum!J144/1000-[3]Sum!K144/1000</f>
        <v>0</v>
      </c>
      <c r="H185" s="10">
        <f>[3]Sum!C144/1000</f>
        <v>10.01703798580629</v>
      </c>
      <c r="I185" s="10">
        <f t="shared" si="12"/>
        <v>-0.43132947109145342</v>
      </c>
      <c r="J185" s="10">
        <f t="shared" si="13"/>
        <v>53.631072076395277</v>
      </c>
      <c r="K185" s="10">
        <f>[3]Sum!M144*8.76/1000</f>
        <v>472.73164800000001</v>
      </c>
      <c r="L185" s="11">
        <f t="shared" si="14"/>
        <v>113.44929476013266</v>
      </c>
      <c r="M185" s="6">
        <f>[3]Sum!T144/1000</f>
        <v>21.797255868032906</v>
      </c>
      <c r="N185" s="6">
        <f t="shared" si="16"/>
        <v>195.03392756963086</v>
      </c>
      <c r="P185" s="11">
        <f>[3]Sum!$L115/1000</f>
        <v>330.38120697137276</v>
      </c>
      <c r="Q185" s="11">
        <f>[6]Sum!$L115/1000</f>
        <v>357.05588050825918</v>
      </c>
      <c r="R185">
        <f t="shared" si="15"/>
        <v>16.170000000000002</v>
      </c>
    </row>
    <row r="186" spans="2:18" x14ac:dyDescent="0.3">
      <c r="B186">
        <f>[3]Sum!B145</f>
        <v>2025</v>
      </c>
      <c r="C186" s="10">
        <f>[3]Sum!D145/1000</f>
        <v>13.395819633357693</v>
      </c>
      <c r="D186" s="10">
        <f>[3]Sum!H145/1000</f>
        <v>7.5808964584721341</v>
      </c>
      <c r="E186" s="10">
        <f>[3]Sum!I145/1000</f>
        <v>6.1764324382679391E-2</v>
      </c>
      <c r="F186" s="10">
        <f>[3]Sum!E145/1000</f>
        <v>25.519564550000002</v>
      </c>
      <c r="G186" s="10">
        <f>[3]Sum!J145/1000-[3]Sum!K145/1000</f>
        <v>0</v>
      </c>
      <c r="H186" s="10">
        <f>[3]Sum!C145/1000</f>
        <v>10.037036561345884</v>
      </c>
      <c r="I186" s="10">
        <f t="shared" si="12"/>
        <v>-0.47219982936992499</v>
      </c>
      <c r="J186" s="10">
        <f t="shared" si="13"/>
        <v>56.122881698188465</v>
      </c>
      <c r="K186" s="10">
        <f>[3]Sum!M145*8.76/1000</f>
        <v>489.49565999999999</v>
      </c>
      <c r="L186" s="11">
        <f t="shared" si="14"/>
        <v>114.65450316390644</v>
      </c>
      <c r="M186" s="6">
        <f>[3]Sum!T145/1000</f>
        <v>28.192197903547317</v>
      </c>
      <c r="N186" s="6">
        <f t="shared" si="16"/>
        <v>223.22612547317817</v>
      </c>
      <c r="P186" s="11">
        <f>[3]Sum!$L116/1000</f>
        <v>319.30404773537271</v>
      </c>
      <c r="Q186" s="11">
        <f>[6]Sum!$L116/1000</f>
        <v>346.07274554545916</v>
      </c>
      <c r="R186">
        <f t="shared" si="15"/>
        <v>17.64</v>
      </c>
    </row>
    <row r="187" spans="2:18" x14ac:dyDescent="0.3">
      <c r="B187">
        <f>[3]Sum!B146</f>
        <v>2026</v>
      </c>
      <c r="C187" s="10">
        <f>[3]Sum!D146/1000</f>
        <v>15.024287664455237</v>
      </c>
      <c r="D187" s="10">
        <f>[3]Sum!H146/1000</f>
        <v>8.0863070909582131</v>
      </c>
      <c r="E187" s="10">
        <f>[3]Sum!I146/1000</f>
        <v>6.1764324382679391E-2</v>
      </c>
      <c r="F187" s="10">
        <f>[3]Sum!E146/1000</f>
        <v>25.717522339999999</v>
      </c>
      <c r="G187" s="10">
        <f>[3]Sum!J146/1000-[3]Sum!K146/1000</f>
        <v>0</v>
      </c>
      <c r="H187" s="10">
        <f>[3]Sum!C146/1000</f>
        <v>10.202578029097845</v>
      </c>
      <c r="I187" s="10">
        <f t="shared" si="12"/>
        <v>-0.53569509086151457</v>
      </c>
      <c r="J187" s="10">
        <f t="shared" si="13"/>
        <v>58.556764358032453</v>
      </c>
      <c r="K187" s="10">
        <f>[3]Sum!M146*8.76/1000</f>
        <v>506.33763599999997</v>
      </c>
      <c r="L187" s="11">
        <f t="shared" si="14"/>
        <v>115.6476631297312</v>
      </c>
      <c r="M187" s="6">
        <f>[3]Sum!T146/1000</f>
        <v>21.48477557908048</v>
      </c>
      <c r="N187" s="6">
        <f t="shared" si="16"/>
        <v>244.71090105225866</v>
      </c>
      <c r="P187" s="11">
        <f>[3]Sum!$L117/1000</f>
        <v>318.03961054788965</v>
      </c>
      <c r="Q187" s="11">
        <f>[6]Sum!$L117/1000</f>
        <v>346.07179740615834</v>
      </c>
      <c r="R187">
        <f t="shared" si="15"/>
        <v>19.11</v>
      </c>
    </row>
    <row r="188" spans="2:18" x14ac:dyDescent="0.3">
      <c r="B188">
        <f>[3]Sum!B147</f>
        <v>2027</v>
      </c>
      <c r="C188" s="10">
        <f>[3]Sum!D147/1000</f>
        <v>16.583559717265636</v>
      </c>
      <c r="D188" s="10">
        <f>[3]Sum!H147/1000</f>
        <v>8.4974903521597689</v>
      </c>
      <c r="E188" s="10">
        <f>[3]Sum!I147/1000</f>
        <v>6.1764324382679391E-2</v>
      </c>
      <c r="F188" s="10">
        <f>[3]Sum!E147/1000</f>
        <v>26.268403230000004</v>
      </c>
      <c r="G188" s="10">
        <f>[3]Sum!J147/1000-[3]Sum!K147/1000</f>
        <v>0</v>
      </c>
      <c r="H188" s="10">
        <f>[3]Sum!C147/1000</f>
        <v>10.330292022831038</v>
      </c>
      <c r="I188" s="10">
        <f t="shared" si="12"/>
        <v>-0.6210089366047975</v>
      </c>
      <c r="J188" s="10">
        <f t="shared" si="13"/>
        <v>61.120500710034328</v>
      </c>
      <c r="K188" s="10">
        <f>[3]Sum!M147*8.76/1000</f>
        <v>522.51910799999996</v>
      </c>
      <c r="L188" s="11">
        <f t="shared" si="14"/>
        <v>116.97275711883503</v>
      </c>
      <c r="M188" s="6">
        <f>[3]Sum!T147/1000</f>
        <v>19.573037714965086</v>
      </c>
      <c r="N188" s="6">
        <f t="shared" si="16"/>
        <v>264.28393876722373</v>
      </c>
      <c r="P188" s="11">
        <f>[3]Sum!$L118/1000</f>
        <v>316.57575946158238</v>
      </c>
      <c r="Q188" s="11">
        <f>[6]Sum!$L118/1000</f>
        <v>346.75112081264155</v>
      </c>
      <c r="R188">
        <f t="shared" si="15"/>
        <v>20.58</v>
      </c>
    </row>
    <row r="189" spans="2:18" x14ac:dyDescent="0.3">
      <c r="B189">
        <f>[3]Sum!B148</f>
        <v>2028</v>
      </c>
      <c r="C189" s="10">
        <f>[3]Sum!D148/1000</f>
        <v>18.012017664424093</v>
      </c>
      <c r="D189" s="10">
        <f>[3]Sum!H148/1000</f>
        <v>8.7955872373462292</v>
      </c>
      <c r="E189" s="10">
        <f>[3]Sum!I148/1000</f>
        <v>6.1764324382679391E-2</v>
      </c>
      <c r="F189" s="10">
        <f>[3]Sum!E148/1000</f>
        <v>26.981147459999999</v>
      </c>
      <c r="G189" s="10">
        <f>[3]Sum!J148/1000-[3]Sum!K148/1000</f>
        <v>0</v>
      </c>
      <c r="H189" s="10">
        <f>[3]Sum!C148/1000</f>
        <v>10.488157092498424</v>
      </c>
      <c r="I189" s="10">
        <f t="shared" si="12"/>
        <v>-0.66531712127576614</v>
      </c>
      <c r="J189" s="10">
        <f t="shared" si="13"/>
        <v>63.673356657375663</v>
      </c>
      <c r="K189" s="10">
        <f>[3]Sum!M148*8.76/1000</f>
        <v>538.74875999999995</v>
      </c>
      <c r="L189" s="11">
        <f t="shared" si="14"/>
        <v>118.18747695563266</v>
      </c>
      <c r="M189" s="6">
        <f>[3]Sum!T148/1000</f>
        <v>16.970198297881073</v>
      </c>
      <c r="N189" s="6">
        <f t="shared" si="16"/>
        <v>281.25413706510483</v>
      </c>
      <c r="P189" s="11">
        <f>[3]Sum!$L119/1000</f>
        <v>317.34367816851358</v>
      </c>
      <c r="Q189" s="11">
        <f>[6]Sum!$L119/1000</f>
        <v>347.51679024451204</v>
      </c>
      <c r="R189">
        <f t="shared" si="15"/>
        <v>22.05</v>
      </c>
    </row>
    <row r="190" spans="2:18" x14ac:dyDescent="0.3">
      <c r="B190">
        <f>[3]Sum!B149</f>
        <v>2029</v>
      </c>
      <c r="C190" s="10">
        <f>[3]Sum!D149/1000</f>
        <v>19.567740370274294</v>
      </c>
      <c r="D190" s="10">
        <f>[3]Sum!H149/1000</f>
        <v>9.0953972912377683</v>
      </c>
      <c r="E190" s="10">
        <f>[3]Sum!I149/1000</f>
        <v>6.1764324382679391E-2</v>
      </c>
      <c r="F190" s="10">
        <f>[3]Sum!E149/1000</f>
        <v>27.609466389999998</v>
      </c>
      <c r="G190" s="10">
        <f>[3]Sum!J149/1000-[3]Sum!K149/1000</f>
        <v>0</v>
      </c>
      <c r="H190" s="10">
        <f>[3]Sum!C149/1000</f>
        <v>10.6424797269345</v>
      </c>
      <c r="I190" s="10">
        <f t="shared" si="12"/>
        <v>-0.7212444565901619</v>
      </c>
      <c r="J190" s="10">
        <f t="shared" si="13"/>
        <v>66.255603646239081</v>
      </c>
      <c r="K190" s="10">
        <f>[3]Sum!M149*8.76/1000</f>
        <v>555.52941599999997</v>
      </c>
      <c r="L190" s="11">
        <f t="shared" si="14"/>
        <v>119.2656981574475</v>
      </c>
      <c r="M190" s="6">
        <f>[3]Sum!T149/1000</f>
        <v>18.216925656811668</v>
      </c>
      <c r="N190" s="6">
        <f t="shared" si="16"/>
        <v>299.4710627219165</v>
      </c>
      <c r="P190" s="11">
        <f>[3]Sum!$L120/1000</f>
        <v>317.00872960874887</v>
      </c>
      <c r="Q190" s="11">
        <f>[6]Sum!$L120/1000</f>
        <v>347.67388507601765</v>
      </c>
      <c r="R190">
        <f t="shared" si="15"/>
        <v>23.52</v>
      </c>
    </row>
    <row r="191" spans="2:18" x14ac:dyDescent="0.3">
      <c r="B191">
        <f>[3]Sum!B150</f>
        <v>2030</v>
      </c>
      <c r="C191" s="10">
        <f>[3]Sum!D150/1000</f>
        <v>21.696571062547335</v>
      </c>
      <c r="D191" s="10">
        <f>[3]Sum!H150/1000</f>
        <v>9.4144521772066891</v>
      </c>
      <c r="E191" s="10">
        <f>[3]Sum!I150/1000</f>
        <v>6.3885117742394623E-2</v>
      </c>
      <c r="F191" s="10">
        <f>[3]Sum!E150/1000</f>
        <v>27.046696800000003</v>
      </c>
      <c r="G191" s="10">
        <f>[3]Sum!J150/1000-[3]Sum!K150/1000</f>
        <v>0</v>
      </c>
      <c r="H191" s="10">
        <f>[3]Sum!C150/1000</f>
        <v>10.531367402292531</v>
      </c>
      <c r="I191" s="10">
        <f t="shared" si="12"/>
        <v>-0.84353461701143995</v>
      </c>
      <c r="J191" s="10">
        <f t="shared" si="13"/>
        <v>67.909437942777515</v>
      </c>
      <c r="K191" s="10">
        <f>[3]Sum!M150*8.76/1000</f>
        <v>569.87479200000007</v>
      </c>
      <c r="L191" s="11">
        <f t="shared" si="14"/>
        <v>119.16554109095864</v>
      </c>
      <c r="M191" s="6">
        <f>[3]Sum!T150/1000</f>
        <v>24.838066390716165</v>
      </c>
      <c r="N191" s="6">
        <f t="shared" si="16"/>
        <v>324.30912911263266</v>
      </c>
      <c r="P191" s="11">
        <f>[3]Sum!$L121/1000</f>
        <v>312.86877755031838</v>
      </c>
      <c r="Q191" s="11">
        <f>[6]Sum!$L121/1000</f>
        <v>346.61016223077598</v>
      </c>
      <c r="R191">
        <f t="shared" si="15"/>
        <v>25</v>
      </c>
    </row>
    <row r="193" spans="1:27" x14ac:dyDescent="0.3">
      <c r="A193" t="s">
        <v>10</v>
      </c>
      <c r="B193">
        <f>B171</f>
        <v>2010</v>
      </c>
      <c r="C193" s="10">
        <f>C171-C149</f>
        <v>0</v>
      </c>
      <c r="D193" s="10">
        <f>D171-D149</f>
        <v>0</v>
      </c>
      <c r="E193" s="10">
        <f t="shared" ref="E193:M208" si="17">E171-E149</f>
        <v>0</v>
      </c>
      <c r="F193" s="10">
        <f t="shared" si="17"/>
        <v>0</v>
      </c>
      <c r="G193" s="10">
        <f t="shared" si="17"/>
        <v>0</v>
      </c>
      <c r="H193" s="10">
        <f t="shared" si="17"/>
        <v>0</v>
      </c>
      <c r="I193" s="10">
        <f t="shared" si="17"/>
        <v>0</v>
      </c>
      <c r="J193" s="10">
        <f t="shared" si="17"/>
        <v>0</v>
      </c>
      <c r="K193" s="10"/>
      <c r="L193" s="10">
        <f t="shared" si="17"/>
        <v>0</v>
      </c>
      <c r="M193" s="10">
        <f t="shared" si="17"/>
        <v>0</v>
      </c>
    </row>
    <row r="194" spans="1:27" x14ac:dyDescent="0.3">
      <c r="B194">
        <f t="shared" ref="B194:B213" si="18">B172</f>
        <v>2011</v>
      </c>
      <c r="C194" s="10">
        <f t="shared" ref="C194:M209" si="19">C172-C150</f>
        <v>2.8315267611992434E-3</v>
      </c>
      <c r="D194" s="10">
        <f t="shared" si="19"/>
        <v>-8.4430525392669153E-3</v>
      </c>
      <c r="E194" s="10">
        <f t="shared" si="19"/>
        <v>0</v>
      </c>
      <c r="F194" s="10">
        <f t="shared" si="19"/>
        <v>1.7208780000002477E-2</v>
      </c>
      <c r="G194" s="10">
        <f t="shared" si="19"/>
        <v>0</v>
      </c>
      <c r="H194" s="10">
        <f t="shared" si="19"/>
        <v>-6.4144067553506545E-5</v>
      </c>
      <c r="I194" s="10">
        <f t="shared" si="17"/>
        <v>0</v>
      </c>
      <c r="J194" s="10">
        <f t="shared" si="17"/>
        <v>1.1533110154381632E-2</v>
      </c>
      <c r="K194" s="10"/>
      <c r="L194" s="10">
        <f t="shared" si="17"/>
        <v>3.9517145845039181E-2</v>
      </c>
      <c r="M194" s="10">
        <f t="shared" si="17"/>
        <v>-7.3992902000000083E-2</v>
      </c>
      <c r="P194" t="str">
        <f>C147</f>
        <v xml:space="preserve"> Annualized Inv.: Generation </v>
      </c>
      <c r="Q194" t="str">
        <f t="shared" ref="Q194:S194" si="20">D147</f>
        <v>Annualized Domestic TnD costs</v>
      </c>
      <c r="R194" t="str">
        <f t="shared" si="20"/>
        <v xml:space="preserve"> Ann. Inv.: Cross-Border Transmission </v>
      </c>
      <c r="S194" t="str">
        <f t="shared" si="20"/>
        <v xml:space="preserve"> Fuel Costs </v>
      </c>
      <c r="T194" t="str">
        <f>H147</f>
        <v xml:space="preserve"> O&amp;M Costs (Gen)</v>
      </c>
      <c r="U194" t="str">
        <f>I147</f>
        <v>CO2 finance</v>
      </c>
      <c r="V194" t="str">
        <f>J147</f>
        <v xml:space="preserve"> Annualized Costs </v>
      </c>
      <c r="Y194" s="11">
        <f t="array" ref="Y194:AA201">TRANSPOSE(O194:V196)</f>
        <v>0</v>
      </c>
      <c r="Z194" s="11" t="str">
        <v>Discounted Costs</v>
      </c>
      <c r="AA194" s="11" t="str">
        <v>Undiscounted</v>
      </c>
    </row>
    <row r="195" spans="1:27" x14ac:dyDescent="0.3">
      <c r="B195">
        <f t="shared" si="18"/>
        <v>2012</v>
      </c>
      <c r="C195" s="10">
        <f t="shared" si="19"/>
        <v>5.6324854953271331E-4</v>
      </c>
      <c r="D195" s="10">
        <f t="shared" si="19"/>
        <v>-7.306931848208742E-3</v>
      </c>
      <c r="E195" s="10">
        <f t="shared" si="19"/>
        <v>0</v>
      </c>
      <c r="F195" s="10">
        <f t="shared" si="19"/>
        <v>-8.680199999986371E-4</v>
      </c>
      <c r="G195" s="10">
        <f t="shared" si="19"/>
        <v>0</v>
      </c>
      <c r="H195" s="10">
        <f t="shared" si="19"/>
        <v>-2.7055522800090159E-4</v>
      </c>
      <c r="I195" s="10">
        <f t="shared" si="17"/>
        <v>0</v>
      </c>
      <c r="J195" s="10">
        <f t="shared" si="17"/>
        <v>-7.8822585266777878E-3</v>
      </c>
      <c r="K195" s="10"/>
      <c r="L195" s="10">
        <f t="shared" si="17"/>
        <v>-2.6032675381102877E-2</v>
      </c>
      <c r="M195" s="10">
        <f t="shared" si="17"/>
        <v>-1.1229459000000386E-2</v>
      </c>
      <c r="O195" t="s">
        <v>50</v>
      </c>
      <c r="P195" s="10">
        <f>NPV(0.1,C171:C191)</f>
        <v>42.712027234860024</v>
      </c>
      <c r="Q195" s="10">
        <f>NPV(0.1,D171:D191)</f>
        <v>24.880518477044983</v>
      </c>
      <c r="R195" s="10">
        <f>NPV(0.1,E171:E191)</f>
        <v>0.24416867659538138</v>
      </c>
      <c r="S195" s="10">
        <f>NPV(0.1,F171:F191)</f>
        <v>159.57661094862581</v>
      </c>
      <c r="T195" s="10">
        <f>NPV(0.1,H171:H191)</f>
        <v>74.319339693847326</v>
      </c>
      <c r="U195" s="10">
        <f>NPV(0.1,I171:I191)</f>
        <v>-0.93820341281934272</v>
      </c>
      <c r="V195" s="10">
        <f>NPV(0.1,J171:J191)</f>
        <v>300.79446161815417</v>
      </c>
      <c r="Y195" s="11" t="str">
        <v xml:space="preserve"> Annualized Inv.: Generation </v>
      </c>
      <c r="Z195" s="11">
        <v>42.712027234860024</v>
      </c>
      <c r="AA195" s="11">
        <v>173.44693781464798</v>
      </c>
    </row>
    <row r="196" spans="1:27" x14ac:dyDescent="0.3">
      <c r="B196">
        <f t="shared" si="18"/>
        <v>2013</v>
      </c>
      <c r="C196" s="10">
        <f t="shared" si="19"/>
        <v>1.0979796823223809E-2</v>
      </c>
      <c r="D196" s="10">
        <f t="shared" si="19"/>
        <v>-7.363343847735071E-3</v>
      </c>
      <c r="E196" s="10">
        <f t="shared" si="19"/>
        <v>0</v>
      </c>
      <c r="F196" s="10">
        <f t="shared" si="19"/>
        <v>-1.2009600000020271E-3</v>
      </c>
      <c r="G196" s="10">
        <f t="shared" si="19"/>
        <v>0</v>
      </c>
      <c r="H196" s="10">
        <f t="shared" si="19"/>
        <v>1.06244964691804E-3</v>
      </c>
      <c r="I196" s="10">
        <f t="shared" si="17"/>
        <v>0</v>
      </c>
      <c r="J196" s="10">
        <f t="shared" si="17"/>
        <v>3.4779426223998655E-3</v>
      </c>
      <c r="K196" s="10"/>
      <c r="L196" s="10">
        <f t="shared" si="17"/>
        <v>1.101697708826066E-2</v>
      </c>
      <c r="M196" s="10">
        <f t="shared" si="17"/>
        <v>0.10376120779999987</v>
      </c>
      <c r="O196" t="s">
        <v>51</v>
      </c>
      <c r="P196" s="10">
        <f>SUM(C171:C191)</f>
        <v>173.44693781464798</v>
      </c>
      <c r="Q196" s="10">
        <f t="shared" ref="Q196:S196" si="21">SUM(D171:D191)</f>
        <v>96.397643991060676</v>
      </c>
      <c r="R196" s="10">
        <f t="shared" si="21"/>
        <v>0.87043942836073573</v>
      </c>
      <c r="S196" s="10">
        <f t="shared" si="21"/>
        <v>447.20093040400002</v>
      </c>
      <c r="T196" s="10">
        <f>SUM(H171:H191)</f>
        <v>191.22885146601971</v>
      </c>
      <c r="U196" s="10">
        <f>SUM(I171:I191)</f>
        <v>-4.9498174604516851</v>
      </c>
      <c r="V196" s="10">
        <f>SUM(J171:J191)</f>
        <v>904.19498564363721</v>
      </c>
      <c r="Y196" s="11" t="str">
        <v>Annualized Domestic TnD costs</v>
      </c>
      <c r="Z196" s="11">
        <v>24.880518477044983</v>
      </c>
      <c r="AA196" s="11">
        <v>96.397643991060676</v>
      </c>
    </row>
    <row r="197" spans="1:27" x14ac:dyDescent="0.3">
      <c r="B197">
        <f t="shared" si="18"/>
        <v>2014</v>
      </c>
      <c r="C197" s="10">
        <f t="shared" si="19"/>
        <v>1.0838674209721733E-2</v>
      </c>
      <c r="D197" s="10">
        <f t="shared" si="19"/>
        <v>-7.5347436802015721E-3</v>
      </c>
      <c r="E197" s="10">
        <f t="shared" si="19"/>
        <v>0</v>
      </c>
      <c r="F197" s="10">
        <f t="shared" si="19"/>
        <v>-1.0213299999998426E-2</v>
      </c>
      <c r="G197" s="10">
        <f t="shared" si="19"/>
        <v>0</v>
      </c>
      <c r="H197" s="10">
        <f t="shared" si="19"/>
        <v>1.8277392462913156E-3</v>
      </c>
      <c r="I197" s="10">
        <f t="shared" si="17"/>
        <v>-1.8916364369932809E-5</v>
      </c>
      <c r="J197" s="10">
        <f t="shared" si="17"/>
        <v>-5.100546588554522E-3</v>
      </c>
      <c r="K197" s="10"/>
      <c r="L197" s="10">
        <f t="shared" si="17"/>
        <v>-1.5635853763185992E-2</v>
      </c>
      <c r="M197" s="10">
        <f t="shared" si="17"/>
        <v>-3.267962123334911E-3</v>
      </c>
      <c r="Y197" s="11" t="str">
        <v xml:space="preserve"> Ann. Inv.: Cross-Border Transmission </v>
      </c>
      <c r="Z197" s="11">
        <v>0.24416867659538138</v>
      </c>
      <c r="AA197" s="11">
        <v>0.87043942836073573</v>
      </c>
    </row>
    <row r="198" spans="1:27" x14ac:dyDescent="0.3">
      <c r="B198">
        <f t="shared" si="18"/>
        <v>2015</v>
      </c>
      <c r="C198" s="10">
        <f t="shared" si="19"/>
        <v>1.0593791552725218E-2</v>
      </c>
      <c r="D198" s="10">
        <f t="shared" si="19"/>
        <v>-7.4558436420604224E-3</v>
      </c>
      <c r="E198" s="10">
        <f t="shared" si="19"/>
        <v>0</v>
      </c>
      <c r="F198" s="10">
        <f t="shared" si="19"/>
        <v>-1.0211349999998731E-2</v>
      </c>
      <c r="G198" s="10">
        <f t="shared" si="19"/>
        <v>0</v>
      </c>
      <c r="H198" s="10">
        <f t="shared" si="19"/>
        <v>1.8698694578436204E-3</v>
      </c>
      <c r="I198" s="10">
        <f t="shared" si="17"/>
        <v>2.9862120042618932E-5</v>
      </c>
      <c r="J198" s="10">
        <f t="shared" si="17"/>
        <v>-5.1736705114500126E-3</v>
      </c>
      <c r="K198" s="10"/>
      <c r="L198" s="10">
        <f t="shared" si="17"/>
        <v>-1.5223732473373275E-2</v>
      </c>
      <c r="M198" s="10">
        <f t="shared" si="17"/>
        <v>-1.6941873010622999E-3</v>
      </c>
      <c r="Y198" s="11" t="str">
        <v xml:space="preserve"> Fuel Costs </v>
      </c>
      <c r="Z198" s="11">
        <v>159.57661094862581</v>
      </c>
      <c r="AA198" s="11">
        <v>447.20093040400002</v>
      </c>
    </row>
    <row r="199" spans="1:27" x14ac:dyDescent="0.3">
      <c r="B199">
        <f t="shared" si="18"/>
        <v>2016</v>
      </c>
      <c r="C199" s="10">
        <f t="shared" si="19"/>
        <v>3.4199710123905547E-3</v>
      </c>
      <c r="D199" s="10">
        <f t="shared" si="19"/>
        <v>-7.2720892338278276E-3</v>
      </c>
      <c r="E199" s="10">
        <f t="shared" si="19"/>
        <v>-2.0721975758566241E-4</v>
      </c>
      <c r="F199" s="10">
        <f t="shared" si="19"/>
        <v>-9.4906400000027702E-3</v>
      </c>
      <c r="G199" s="10">
        <f t="shared" si="19"/>
        <v>0</v>
      </c>
      <c r="H199" s="10">
        <f t="shared" si="19"/>
        <v>1.5307710402563401E-3</v>
      </c>
      <c r="I199" s="10">
        <f t="shared" si="17"/>
        <v>1.4250606373347047E-4</v>
      </c>
      <c r="J199" s="10">
        <f t="shared" si="17"/>
        <v>-1.1876700875028234E-2</v>
      </c>
      <c r="K199" s="10"/>
      <c r="L199" s="10">
        <f t="shared" si="17"/>
        <v>-3.3629942555265302E-2</v>
      </c>
      <c r="M199" s="10">
        <f t="shared" si="17"/>
        <v>-7.82462513387987E-2</v>
      </c>
      <c r="Y199" s="11" t="str">
        <v xml:space="preserve"> O&amp;M Costs (Gen)</v>
      </c>
      <c r="Z199" s="11">
        <v>74.319339693847326</v>
      </c>
      <c r="AA199" s="11">
        <v>191.22885146601971</v>
      </c>
    </row>
    <row r="200" spans="1:27" x14ac:dyDescent="0.3">
      <c r="B200">
        <f t="shared" si="18"/>
        <v>2017</v>
      </c>
      <c r="C200" s="10">
        <f t="shared" si="19"/>
        <v>4.7130900954908128E-3</v>
      </c>
      <c r="D200" s="10">
        <f t="shared" si="19"/>
        <v>-1.1500703509662369E-2</v>
      </c>
      <c r="E200" s="10">
        <f t="shared" si="19"/>
        <v>3.1697287697948703E-3</v>
      </c>
      <c r="F200" s="10">
        <f t="shared" si="19"/>
        <v>-1.0781090000001825E-2</v>
      </c>
      <c r="G200" s="10">
        <f t="shared" si="19"/>
        <v>0</v>
      </c>
      <c r="H200" s="10">
        <f t="shared" si="19"/>
        <v>1.5082852093328825E-3</v>
      </c>
      <c r="I200" s="10">
        <f t="shared" si="17"/>
        <v>3.1291180999968904E-4</v>
      </c>
      <c r="J200" s="10">
        <f t="shared" si="17"/>
        <v>-1.2577777625054409E-2</v>
      </c>
      <c r="K200" s="10"/>
      <c r="L200" s="10">
        <f t="shared" si="17"/>
        <v>-3.4178444484965098E-2</v>
      </c>
      <c r="M200" s="10">
        <f t="shared" si="17"/>
        <v>2.5908737237401169E-5</v>
      </c>
      <c r="Y200" s="11" t="str">
        <v>CO2 finance</v>
      </c>
      <c r="Z200" s="11">
        <v>-0.93820341281934272</v>
      </c>
      <c r="AA200" s="11">
        <v>-4.9498174604516851</v>
      </c>
    </row>
    <row r="201" spans="1:27" x14ac:dyDescent="0.3">
      <c r="B201">
        <f t="shared" si="18"/>
        <v>2018</v>
      </c>
      <c r="C201" s="10">
        <f t="shared" si="19"/>
        <v>-8.9552825422019922E-2</v>
      </c>
      <c r="D201" s="10">
        <f t="shared" si="19"/>
        <v>-2.4528219757753433E-2</v>
      </c>
      <c r="E201" s="10">
        <f t="shared" si="19"/>
        <v>-2.3747750979950105E-4</v>
      </c>
      <c r="F201" s="10">
        <f t="shared" si="19"/>
        <v>0.33887550000000388</v>
      </c>
      <c r="G201" s="10">
        <f t="shared" si="19"/>
        <v>0</v>
      </c>
      <c r="H201" s="10">
        <f t="shared" si="19"/>
        <v>1.419381450133983E-4</v>
      </c>
      <c r="I201" s="10">
        <f t="shared" si="17"/>
        <v>4.5301619685641885E-4</v>
      </c>
      <c r="J201" s="10">
        <f t="shared" si="17"/>
        <v>0.22515193165230585</v>
      </c>
      <c r="K201" s="10"/>
      <c r="L201" s="10">
        <f t="shared" si="17"/>
        <v>0.58658762438834344</v>
      </c>
      <c r="M201" s="10">
        <f t="shared" si="17"/>
        <v>-1.2332259046292808</v>
      </c>
      <c r="Y201" s="11" t="str">
        <v xml:space="preserve"> Annualized Costs </v>
      </c>
      <c r="Z201" s="11">
        <v>300.79446161815417</v>
      </c>
      <c r="AA201" s="11">
        <v>904.19498564363721</v>
      </c>
    </row>
    <row r="202" spans="1:27" x14ac:dyDescent="0.3">
      <c r="B202">
        <f t="shared" si="18"/>
        <v>2019</v>
      </c>
      <c r="C202" s="10">
        <f t="shared" si="19"/>
        <v>-0.20323880121660398</v>
      </c>
      <c r="D202" s="10">
        <f t="shared" si="19"/>
        <v>-2.1155312765009704E-2</v>
      </c>
      <c r="E202" s="10">
        <f t="shared" si="19"/>
        <v>-7.0876492306955197E-4</v>
      </c>
      <c r="F202" s="10">
        <f t="shared" si="19"/>
        <v>0.9555252199999984</v>
      </c>
      <c r="G202" s="10">
        <f t="shared" si="19"/>
        <v>0</v>
      </c>
      <c r="H202" s="10">
        <f t="shared" si="19"/>
        <v>-7.1177671966911049E-3</v>
      </c>
      <c r="I202" s="10">
        <f t="shared" si="17"/>
        <v>1.8456953176628516E-2</v>
      </c>
      <c r="J202" s="10">
        <f t="shared" si="17"/>
        <v>0.74176152707525489</v>
      </c>
      <c r="K202" s="10"/>
      <c r="L202" s="10">
        <f t="shared" si="17"/>
        <v>1.8509461392432627</v>
      </c>
      <c r="M202" s="10">
        <f t="shared" si="17"/>
        <v>-1.2288235645558085</v>
      </c>
    </row>
    <row r="203" spans="1:27" x14ac:dyDescent="0.3">
      <c r="B203">
        <f t="shared" si="18"/>
        <v>2020</v>
      </c>
      <c r="C203" s="10">
        <f t="shared" si="19"/>
        <v>-7.3820055078821056E-2</v>
      </c>
      <c r="D203" s="10">
        <f t="shared" si="19"/>
        <v>-2.6935428773692927E-2</v>
      </c>
      <c r="E203" s="10">
        <f t="shared" si="19"/>
        <v>-2.9955174691697756E-3</v>
      </c>
      <c r="F203" s="10">
        <f t="shared" si="19"/>
        <v>0.93056530000000137</v>
      </c>
      <c r="G203" s="10">
        <f t="shared" si="19"/>
        <v>0</v>
      </c>
      <c r="H203" s="10">
        <f t="shared" si="19"/>
        <v>1.8645751416261902E-2</v>
      </c>
      <c r="I203" s="10">
        <f t="shared" si="17"/>
        <v>3.6609334299442908E-2</v>
      </c>
      <c r="J203" s="10">
        <f t="shared" si="17"/>
        <v>0.88206938439402904</v>
      </c>
      <c r="K203" s="10"/>
      <c r="L203" s="10">
        <f t="shared" si="17"/>
        <v>2.1185872858859938</v>
      </c>
      <c r="M203" s="10">
        <f t="shared" si="17"/>
        <v>1.1560877477439888</v>
      </c>
    </row>
    <row r="204" spans="1:27" x14ac:dyDescent="0.3">
      <c r="B204">
        <f t="shared" si="18"/>
        <v>2021</v>
      </c>
      <c r="C204" s="10">
        <f t="shared" si="19"/>
        <v>-8.0546510546833261E-2</v>
      </c>
      <c r="D204" s="10">
        <f t="shared" si="19"/>
        <v>-3.6885705626799492E-2</v>
      </c>
      <c r="E204" s="10">
        <f t="shared" si="19"/>
        <v>-2.7598737625347397E-3</v>
      </c>
      <c r="F204" s="10">
        <f t="shared" si="19"/>
        <v>1.7535627900000001</v>
      </c>
      <c r="G204" s="10">
        <f t="shared" si="19"/>
        <v>0</v>
      </c>
      <c r="H204" s="10">
        <f t="shared" si="19"/>
        <v>3.8359741415899151E-2</v>
      </c>
      <c r="I204" s="10">
        <f t="shared" si="17"/>
        <v>4.1142978054756932E-2</v>
      </c>
      <c r="J204" s="10">
        <f t="shared" si="17"/>
        <v>1.712873419534489</v>
      </c>
      <c r="K204" s="10"/>
      <c r="L204" s="10">
        <f t="shared" si="17"/>
        <v>3.9770144628827921</v>
      </c>
      <c r="M204" s="10">
        <f t="shared" si="17"/>
        <v>-0.25631261871578737</v>
      </c>
    </row>
    <row r="205" spans="1:27" x14ac:dyDescent="0.3">
      <c r="B205">
        <f t="shared" si="18"/>
        <v>2022</v>
      </c>
      <c r="C205" s="10">
        <f t="shared" si="19"/>
        <v>9.4727467594060144E-2</v>
      </c>
      <c r="D205" s="10">
        <f t="shared" si="19"/>
        <v>-2.9135817900858285E-2</v>
      </c>
      <c r="E205" s="10">
        <f t="shared" si="19"/>
        <v>-7.0216323167744191E-3</v>
      </c>
      <c r="F205" s="10">
        <f t="shared" si="19"/>
        <v>1.8598400500000025</v>
      </c>
      <c r="G205" s="10">
        <f t="shared" si="19"/>
        <v>0</v>
      </c>
      <c r="H205" s="10">
        <f t="shared" si="19"/>
        <v>0.13680027649905924</v>
      </c>
      <c r="I205" s="10">
        <f t="shared" si="17"/>
        <v>3.5292808712502344E-2</v>
      </c>
      <c r="J205" s="10">
        <f t="shared" si="17"/>
        <v>2.0905031525879849</v>
      </c>
      <c r="K205" s="10"/>
      <c r="L205" s="10">
        <f t="shared" si="17"/>
        <v>4.7032953232679375</v>
      </c>
      <c r="M205" s="10">
        <f t="shared" si="17"/>
        <v>1.6306919167114415</v>
      </c>
    </row>
    <row r="206" spans="1:27" x14ac:dyDescent="0.3">
      <c r="B206">
        <f t="shared" si="18"/>
        <v>2023</v>
      </c>
      <c r="C206" s="10">
        <f t="shared" si="19"/>
        <v>0.144187558097288</v>
      </c>
      <c r="D206" s="10">
        <f t="shared" si="19"/>
        <v>-6.6662080164987536E-2</v>
      </c>
      <c r="E206" s="10">
        <f t="shared" si="19"/>
        <v>-1.5675349449931514E-2</v>
      </c>
      <c r="F206" s="10">
        <f t="shared" si="19"/>
        <v>1.9840934399999988</v>
      </c>
      <c r="G206" s="10">
        <f t="shared" si="19"/>
        <v>0</v>
      </c>
      <c r="H206" s="10">
        <f t="shared" si="19"/>
        <v>0.19717459785784719</v>
      </c>
      <c r="I206" s="10">
        <f t="shared" si="17"/>
        <v>7.9601499021995203E-2</v>
      </c>
      <c r="J206" s="10">
        <f t="shared" si="17"/>
        <v>2.3227196653622073</v>
      </c>
      <c r="K206" s="10"/>
      <c r="L206" s="10">
        <f t="shared" si="17"/>
        <v>5.0671473593346121</v>
      </c>
      <c r="M206" s="10">
        <f t="shared" si="17"/>
        <v>-4.8937020801744779E-2</v>
      </c>
    </row>
    <row r="207" spans="1:27" x14ac:dyDescent="0.3">
      <c r="B207">
        <f t="shared" si="18"/>
        <v>2024</v>
      </c>
      <c r="C207" s="10">
        <f t="shared" si="19"/>
        <v>0.30056997779167993</v>
      </c>
      <c r="D207" s="10">
        <f t="shared" si="19"/>
        <v>-7.2532541437393405E-2</v>
      </c>
      <c r="E207" s="10">
        <f t="shared" si="19"/>
        <v>-1.6948925747659334E-2</v>
      </c>
      <c r="F207" s="10">
        <f t="shared" si="19"/>
        <v>2.0216515500000014</v>
      </c>
      <c r="G207" s="10">
        <f t="shared" si="19"/>
        <v>0</v>
      </c>
      <c r="H207" s="10">
        <f t="shared" si="19"/>
        <v>0.27501181080989312</v>
      </c>
      <c r="I207" s="10">
        <f t="shared" si="17"/>
        <v>6.1478249103021743E-2</v>
      </c>
      <c r="J207" s="10">
        <f t="shared" si="17"/>
        <v>2.5692301205195491</v>
      </c>
      <c r="K207" s="10"/>
      <c r="L207" s="10">
        <f t="shared" si="17"/>
        <v>5.4348595686141721</v>
      </c>
      <c r="M207" s="10">
        <f t="shared" si="17"/>
        <v>1.3372687777985277</v>
      </c>
    </row>
    <row r="208" spans="1:27" x14ac:dyDescent="0.3">
      <c r="B208">
        <f t="shared" si="18"/>
        <v>2025</v>
      </c>
      <c r="C208" s="10">
        <f t="shared" si="19"/>
        <v>0.1962968215399794</v>
      </c>
      <c r="D208" s="10">
        <f t="shared" si="19"/>
        <v>9.7409934312546298E-2</v>
      </c>
      <c r="E208" s="10">
        <f t="shared" si="19"/>
        <v>-2.2454002847413022E-2</v>
      </c>
      <c r="F208" s="10">
        <f t="shared" si="19"/>
        <v>2.0724589200000061</v>
      </c>
      <c r="G208" s="10">
        <f t="shared" si="19"/>
        <v>0</v>
      </c>
      <c r="H208" s="10">
        <f t="shared" si="19"/>
        <v>0.30278683026280007</v>
      </c>
      <c r="I208" s="10">
        <f t="shared" si="17"/>
        <v>6.8365046549164421E-2</v>
      </c>
      <c r="J208" s="10">
        <f t="shared" si="17"/>
        <v>2.7148635498170819</v>
      </c>
      <c r="K208" s="10"/>
      <c r="L208" s="10">
        <f t="shared" si="17"/>
        <v>5.5462464157845375</v>
      </c>
      <c r="M208" s="10">
        <f t="shared" si="17"/>
        <v>1.7254557400521371</v>
      </c>
    </row>
    <row r="209" spans="1:20" x14ac:dyDescent="0.3">
      <c r="B209">
        <f t="shared" si="18"/>
        <v>2026</v>
      </c>
      <c r="C209" s="10">
        <f t="shared" si="19"/>
        <v>0.19669484392328229</v>
      </c>
      <c r="D209" s="10">
        <f t="shared" si="19"/>
        <v>0.10972004896535381</v>
      </c>
      <c r="E209" s="10">
        <f t="shared" si="19"/>
        <v>-2.8789792780673819E-2</v>
      </c>
      <c r="F209" s="10">
        <f t="shared" si="19"/>
        <v>2.0633307199999962</v>
      </c>
      <c r="G209" s="10">
        <f t="shared" si="19"/>
        <v>0</v>
      </c>
      <c r="H209" s="10">
        <f t="shared" si="19"/>
        <v>0.29851277158990719</v>
      </c>
      <c r="I209" s="10">
        <f t="shared" si="19"/>
        <v>7.2324294470773376E-2</v>
      </c>
      <c r="J209" s="10">
        <f t="shared" si="19"/>
        <v>2.711792886168638</v>
      </c>
      <c r="K209" s="10"/>
      <c r="L209" s="10">
        <f t="shared" si="19"/>
        <v>5.3557008078471995</v>
      </c>
      <c r="M209" s="10">
        <f t="shared" si="19"/>
        <v>9.0745931244143208E-2</v>
      </c>
    </row>
    <row r="210" spans="1:20" x14ac:dyDescent="0.3">
      <c r="B210">
        <f t="shared" si="18"/>
        <v>2027</v>
      </c>
      <c r="C210" s="10">
        <f t="shared" ref="C210:M213" si="22">C188-C166</f>
        <v>0.28075128576799813</v>
      </c>
      <c r="D210" s="10">
        <f t="shared" si="22"/>
        <v>7.464856191898761E-2</v>
      </c>
      <c r="E210" s="10">
        <f t="shared" si="22"/>
        <v>-3.437922482599335E-2</v>
      </c>
      <c r="F210" s="10">
        <f t="shared" si="22"/>
        <v>2.0505430099999984</v>
      </c>
      <c r="G210" s="10">
        <f t="shared" si="22"/>
        <v>0</v>
      </c>
      <c r="H210" s="10">
        <f t="shared" si="22"/>
        <v>0.29939463341082373</v>
      </c>
      <c r="I210" s="10">
        <f t="shared" si="22"/>
        <v>5.9532527826818171E-2</v>
      </c>
      <c r="J210" s="10">
        <f t="shared" si="22"/>
        <v>2.7304907940986212</v>
      </c>
      <c r="K210" s="10"/>
      <c r="L210" s="10">
        <f t="shared" si="22"/>
        <v>5.2256285986360922</v>
      </c>
      <c r="M210" s="10">
        <f t="shared" si="22"/>
        <v>0.27447454681943029</v>
      </c>
    </row>
    <row r="211" spans="1:20" x14ac:dyDescent="0.3">
      <c r="B211">
        <f t="shared" si="18"/>
        <v>2028</v>
      </c>
      <c r="C211" s="10">
        <f t="shared" si="22"/>
        <v>0.36256982676957605</v>
      </c>
      <c r="D211" s="10">
        <f t="shared" si="22"/>
        <v>6.2517892155531385E-2</v>
      </c>
      <c r="E211" s="10">
        <f t="shared" si="22"/>
        <v>-4.0117194927635332E-2</v>
      </c>
      <c r="F211" s="10">
        <f t="shared" si="22"/>
        <v>2.0815336999999978</v>
      </c>
      <c r="G211" s="10">
        <f t="shared" si="22"/>
        <v>0</v>
      </c>
      <c r="H211" s="10">
        <f t="shared" si="22"/>
        <v>0.37305402711245605</v>
      </c>
      <c r="I211" s="10">
        <f t="shared" si="22"/>
        <v>6.1406630994985667E-2</v>
      </c>
      <c r="J211" s="10">
        <f t="shared" si="22"/>
        <v>2.9009648821049225</v>
      </c>
      <c r="K211" s="10"/>
      <c r="L211" s="10">
        <f t="shared" si="22"/>
        <v>5.3846339843175173</v>
      </c>
      <c r="M211" s="10">
        <f t="shared" si="22"/>
        <v>0.43010678508962741</v>
      </c>
    </row>
    <row r="212" spans="1:20" x14ac:dyDescent="0.3">
      <c r="B212">
        <f t="shared" si="18"/>
        <v>2029</v>
      </c>
      <c r="C212" s="10">
        <f t="shared" si="22"/>
        <v>0.33597295541607153</v>
      </c>
      <c r="D212" s="10">
        <f t="shared" si="22"/>
        <v>8.2864821005397715E-2</v>
      </c>
      <c r="E212" s="10">
        <f t="shared" si="22"/>
        <v>-4.3864571694239803E-2</v>
      </c>
      <c r="F212" s="10">
        <f t="shared" si="22"/>
        <v>2.1976293099999999</v>
      </c>
      <c r="G212" s="10">
        <f t="shared" si="22"/>
        <v>0</v>
      </c>
      <c r="H212" s="10">
        <f t="shared" si="22"/>
        <v>0.42354144882114575</v>
      </c>
      <c r="I212" s="10">
        <f t="shared" si="22"/>
        <v>7.6067778604833491E-2</v>
      </c>
      <c r="J212" s="10">
        <f t="shared" si="22"/>
        <v>3.0722117421532147</v>
      </c>
      <c r="K212" s="10"/>
      <c r="L212" s="10">
        <f t="shared" si="22"/>
        <v>5.5302413403671409</v>
      </c>
      <c r="M212" s="10">
        <f t="shared" si="22"/>
        <v>-0.20172358383663891</v>
      </c>
    </row>
    <row r="213" spans="1:20" x14ac:dyDescent="0.3">
      <c r="B213">
        <f t="shared" si="18"/>
        <v>2030</v>
      </c>
      <c r="C213" s="10">
        <f t="shared" si="22"/>
        <v>0.94733214700494273</v>
      </c>
      <c r="D213" s="10">
        <f t="shared" si="22"/>
        <v>0.11027602973268991</v>
      </c>
      <c r="E213" s="10">
        <f t="shared" si="22"/>
        <v>-5.3177541065025605E-2</v>
      </c>
      <c r="F213" s="10">
        <f t="shared" si="22"/>
        <v>1.3304368520000018</v>
      </c>
      <c r="G213" s="10">
        <f t="shared" si="22"/>
        <v>0</v>
      </c>
      <c r="H213" s="10">
        <f t="shared" si="22"/>
        <v>0.56789404872073312</v>
      </c>
      <c r="I213" s="10">
        <f t="shared" si="22"/>
        <v>3.1902561904078697E-2</v>
      </c>
      <c r="J213" s="10">
        <f t="shared" si="22"/>
        <v>2.9346640982974179</v>
      </c>
      <c r="K213" s="10"/>
      <c r="L213" s="10">
        <f t="shared" si="22"/>
        <v>5.1496646973944706</v>
      </c>
      <c r="M213" s="10">
        <f t="shared" si="22"/>
        <v>6.5341235089198761</v>
      </c>
    </row>
    <row r="215" spans="1:20" ht="18" thickBot="1" x14ac:dyDescent="0.4">
      <c r="C215" s="4" t="s">
        <v>13</v>
      </c>
      <c r="D215" s="4"/>
      <c r="E215" s="4"/>
    </row>
    <row r="216" spans="1:20" ht="15" thickTop="1" x14ac:dyDescent="0.3">
      <c r="C216" t="str">
        <f>C9</f>
        <v>Coal</v>
      </c>
      <c r="D216" t="str">
        <f t="shared" ref="D216:T216" si="23">D9</f>
        <v>Oil</v>
      </c>
      <c r="E216" t="str">
        <f t="shared" si="23"/>
        <v>Gas</v>
      </c>
      <c r="F216" t="str">
        <f t="shared" si="23"/>
        <v>Nuclear</v>
      </c>
      <c r="G216" t="str">
        <f t="shared" si="23"/>
        <v>Hydro</v>
      </c>
      <c r="H216" t="str">
        <f t="shared" si="23"/>
        <v>Biomass</v>
      </c>
      <c r="I216" t="str">
        <f t="shared" si="23"/>
        <v>Solar PV</v>
      </c>
      <c r="J216" t="str">
        <f t="shared" si="23"/>
        <v>Solar Thermal</v>
      </c>
      <c r="K216" t="str">
        <f t="shared" si="23"/>
        <v>Wind</v>
      </c>
      <c r="L216" t="str">
        <f t="shared" si="23"/>
        <v>Total Cent.</v>
      </c>
      <c r="M216" t="str">
        <f t="shared" si="23"/>
        <v>Imports</v>
      </c>
      <c r="N216" t="str">
        <f t="shared" si="23"/>
        <v>Exports</v>
      </c>
      <c r="O216" t="str">
        <f t="shared" si="23"/>
        <v>Net Imports</v>
      </c>
      <c r="P216" t="s">
        <v>27</v>
      </c>
      <c r="Q216" t="s">
        <v>26</v>
      </c>
      <c r="R216" t="s">
        <v>25</v>
      </c>
      <c r="S216" t="str">
        <f t="shared" si="23"/>
        <v>Mini Hydro</v>
      </c>
      <c r="T216" t="str">
        <f t="shared" si="23"/>
        <v>Dist.Solar PV</v>
      </c>
    </row>
    <row r="217" spans="1:20" x14ac:dyDescent="0.3">
      <c r="A217" t="str">
        <f>$A$10</f>
        <v>RE</v>
      </c>
      <c r="B217" t="str">
        <f>[1]ByCountry!A10</f>
        <v>Angola</v>
      </c>
      <c r="C217" s="7">
        <f>[1]ByCountry!C10/1000</f>
        <v>0</v>
      </c>
      <c r="D217" s="7">
        <f>[1]ByCountry!D10/1000</f>
        <v>0</v>
      </c>
      <c r="E217" s="7">
        <f>[1]ByCountry!E10/1000</f>
        <v>1.5252036</v>
      </c>
      <c r="F217" s="7">
        <f>[1]ByCountry!F10/1000</f>
        <v>0</v>
      </c>
      <c r="G217" s="7">
        <f>[1]ByCountry!G10/1000</f>
        <v>4.9887323999999991</v>
      </c>
      <c r="H217" s="7">
        <f>[1]ByCountry!H10/1000</f>
        <v>2.19</v>
      </c>
      <c r="I217" s="7">
        <f>[1]ByCountry!I10/1000</f>
        <v>0.34251600000000004</v>
      </c>
      <c r="J217" s="7">
        <f>[1]ByCountry!J10/1000</f>
        <v>0</v>
      </c>
      <c r="K217" s="7">
        <f>[1]ByCountry!K10/1000</f>
        <v>0</v>
      </c>
      <c r="L217" s="7">
        <f>[1]ByCountry!L10/1000</f>
        <v>9.0464519999999968</v>
      </c>
      <c r="M217" s="7">
        <f>[1]ByCountry!M10/1000</f>
        <v>13.852538400000002</v>
      </c>
      <c r="N217" s="7">
        <f>[1]ByCountry!N10/1000</f>
        <v>3.5071536000000001</v>
      </c>
      <c r="O217" s="7">
        <f>[1]ByCountry!O10/1000</f>
        <v>10.345384800000001</v>
      </c>
      <c r="P217" s="7">
        <f>[1]ByCountry!P10/1000</f>
        <v>8.5891800000000007</v>
      </c>
      <c r="Q217" s="7">
        <f>[1]ByCountry!Q10/1000</f>
        <v>18.228684000000001</v>
      </c>
      <c r="R217" s="7">
        <f>[1]ByCountry!R10/1000</f>
        <v>1.9972799999999999E-2</v>
      </c>
      <c r="S217" s="7">
        <f>[1]ByCountry!S10/1000</f>
        <v>0.66952680000000009</v>
      </c>
      <c r="T217" s="7">
        <f>[1]ByCountry!T10/1000</f>
        <v>0</v>
      </c>
    </row>
    <row r="218" spans="1:20" x14ac:dyDescent="0.3">
      <c r="B218" t="str">
        <f>[1]ByCountry!A11</f>
        <v>Botswana</v>
      </c>
      <c r="C218" s="7">
        <f>[1]ByCountry!C11/1000</f>
        <v>10.265143200000001</v>
      </c>
      <c r="D218" s="7">
        <f>[1]ByCountry!D11/1000</f>
        <v>0</v>
      </c>
      <c r="E218" s="7">
        <f>[1]ByCountry!E11/1000</f>
        <v>2.6279999999999999E-4</v>
      </c>
      <c r="F218" s="7">
        <f>[1]ByCountry!F11/1000</f>
        <v>0</v>
      </c>
      <c r="G218" s="7">
        <f>[1]ByCountry!G11/1000</f>
        <v>0</v>
      </c>
      <c r="H218" s="7">
        <f>[1]ByCountry!H11/1000</f>
        <v>0</v>
      </c>
      <c r="I218" s="7">
        <f>[1]ByCountry!I11/1000</f>
        <v>0</v>
      </c>
      <c r="J218" s="7">
        <f>[1]ByCountry!J11/1000</f>
        <v>0</v>
      </c>
      <c r="K218" s="7">
        <f>[1]ByCountry!K11/1000</f>
        <v>0.36415319999999995</v>
      </c>
      <c r="L218" s="7">
        <f>[1]ByCountry!L11/1000</f>
        <v>10.629559200000001</v>
      </c>
      <c r="M218" s="7">
        <f>[1]ByCountry!M11/1000</f>
        <v>3.7703916</v>
      </c>
      <c r="N218" s="7">
        <f>[1]ByCountry!N11/1000</f>
        <v>6.7331988000000003</v>
      </c>
      <c r="O218" s="7">
        <f>[1]ByCountry!O11/1000</f>
        <v>-2.9628072000000003</v>
      </c>
      <c r="P218" s="7">
        <f>[1]ByCountry!P11/1000</f>
        <v>4.0576319999999999</v>
      </c>
      <c r="Q218" s="7">
        <f>[1]ByCountry!Q11/1000</f>
        <v>7.0973519999999999</v>
      </c>
      <c r="R218" s="7">
        <f>[1]ByCountry!R11/1000</f>
        <v>1.9184400000000001E-2</v>
      </c>
      <c r="S218" s="7">
        <f>[1]ByCountry!S11/1000</f>
        <v>0</v>
      </c>
      <c r="T218" s="7">
        <f>[1]ByCountry!T11/1000</f>
        <v>0.11869800000000001</v>
      </c>
    </row>
    <row r="219" spans="1:20" x14ac:dyDescent="0.3">
      <c r="B219" t="str">
        <f>[1]ByCountry!A12</f>
        <v>DRC</v>
      </c>
      <c r="C219" s="7">
        <f>[1]ByCountry!C12/1000</f>
        <v>0</v>
      </c>
      <c r="D219" s="7">
        <f>[1]ByCountry!D12/1000</f>
        <v>0</v>
      </c>
      <c r="E219" s="7">
        <f>[1]ByCountry!E12/1000</f>
        <v>0</v>
      </c>
      <c r="F219" s="7">
        <f>[1]ByCountry!F12/1000</f>
        <v>0</v>
      </c>
      <c r="G219" s="7">
        <f>[1]ByCountry!G12/1000</f>
        <v>72.429169200000004</v>
      </c>
      <c r="H219" s="7">
        <f>[1]ByCountry!H12/1000</f>
        <v>0</v>
      </c>
      <c r="I219" s="7">
        <f>[1]ByCountry!I12/1000</f>
        <v>0</v>
      </c>
      <c r="J219" s="7">
        <f>[1]ByCountry!J12/1000</f>
        <v>0</v>
      </c>
      <c r="K219" s="7">
        <f>[1]ByCountry!K12/1000</f>
        <v>0</v>
      </c>
      <c r="L219" s="7">
        <f>[1]ByCountry!L12/1000</f>
        <v>72.429169200000004</v>
      </c>
      <c r="M219" s="7">
        <f>[1]ByCountry!M12/1000</f>
        <v>0</v>
      </c>
      <c r="N219" s="7">
        <f>[1]ByCountry!N12/1000</f>
        <v>34.617592799999997</v>
      </c>
      <c r="O219" s="7">
        <f>[1]ByCountry!O12/1000</f>
        <v>-34.617592799999997</v>
      </c>
      <c r="P219" s="7">
        <f>[1]ByCountry!P12/1000</f>
        <v>25.999680000000001</v>
      </c>
      <c r="Q219" s="7">
        <f>[1]ByCountry!Q12/1000</f>
        <v>36.129744000000002</v>
      </c>
      <c r="R219" s="7">
        <f>[1]ByCountry!R12/1000</f>
        <v>0</v>
      </c>
      <c r="S219" s="7">
        <f>[1]ByCountry!S12/1000</f>
        <v>1.2775584</v>
      </c>
      <c r="T219" s="7">
        <f>[1]ByCountry!T12/1000</f>
        <v>0</v>
      </c>
    </row>
    <row r="220" spans="1:20" x14ac:dyDescent="0.3">
      <c r="B220" t="str">
        <f>[1]ByCountry!A13</f>
        <v>Lesotho</v>
      </c>
      <c r="C220" s="7">
        <f>[1]ByCountry!C13/1000</f>
        <v>0</v>
      </c>
      <c r="D220" s="7">
        <f>[1]ByCountry!D13/1000</f>
        <v>0</v>
      </c>
      <c r="E220" s="7">
        <f>[1]ByCountry!E13/1000</f>
        <v>0</v>
      </c>
      <c r="F220" s="7">
        <f>[1]ByCountry!F13/1000</f>
        <v>0</v>
      </c>
      <c r="G220" s="7">
        <f>[1]ByCountry!G13/1000</f>
        <v>0.60365159999999995</v>
      </c>
      <c r="H220" s="7">
        <f>[1]ByCountry!H13/1000</f>
        <v>0</v>
      </c>
      <c r="I220" s="7">
        <f>[1]ByCountry!I13/1000</f>
        <v>0</v>
      </c>
      <c r="J220" s="7">
        <f>[1]ByCountry!J13/1000</f>
        <v>0</v>
      </c>
      <c r="K220" s="7">
        <f>[1]ByCountry!K13/1000</f>
        <v>5.9305199999999995E-2</v>
      </c>
      <c r="L220" s="7">
        <f>[1]ByCountry!L13/1000</f>
        <v>0.6629567999999999</v>
      </c>
      <c r="M220" s="7">
        <f>[1]ByCountry!M13/1000</f>
        <v>0.71210040000000008</v>
      </c>
      <c r="N220" s="7">
        <f>[1]ByCountry!N13/1000</f>
        <v>0.12649440000000001</v>
      </c>
      <c r="O220" s="7">
        <f>[1]ByCountry!O13/1000</f>
        <v>0.58560599999999996</v>
      </c>
      <c r="P220" s="7">
        <f>[1]ByCountry!P13/1000</f>
        <v>0.24615600000000001</v>
      </c>
      <c r="Q220" s="7">
        <f>[1]ByCountry!Q13/1000</f>
        <v>1.1536920000000002</v>
      </c>
      <c r="R220" s="7">
        <f>[1]ByCountry!R13/1000</f>
        <v>2.6279999999999997E-3</v>
      </c>
      <c r="S220" s="7">
        <f>[1]ByCountry!S13/1000</f>
        <v>4.3449599999999998E-2</v>
      </c>
      <c r="T220" s="7">
        <f>[1]ByCountry!T13/1000</f>
        <v>0</v>
      </c>
    </row>
    <row r="221" spans="1:20" x14ac:dyDescent="0.3">
      <c r="B221" t="str">
        <f>[1]ByCountry!A14</f>
        <v>Malawi</v>
      </c>
      <c r="C221" s="7">
        <f>[1]ByCountry!C14/1000</f>
        <v>0</v>
      </c>
      <c r="D221" s="7">
        <f>[1]ByCountry!D14/1000</f>
        <v>0</v>
      </c>
      <c r="E221" s="7">
        <f>[1]ByCountry!E14/1000</f>
        <v>0</v>
      </c>
      <c r="F221" s="7">
        <f>[1]ByCountry!F14/1000</f>
        <v>0</v>
      </c>
      <c r="G221" s="7">
        <f>[1]ByCountry!G14/1000</f>
        <v>2.878098</v>
      </c>
      <c r="H221" s="7">
        <f>[1]ByCountry!H14/1000</f>
        <v>0.876</v>
      </c>
      <c r="I221" s="7">
        <f>[1]ByCountry!I14/1000</f>
        <v>0</v>
      </c>
      <c r="J221" s="7">
        <f>[1]ByCountry!J14/1000</f>
        <v>0</v>
      </c>
      <c r="K221" s="7">
        <f>[1]ByCountry!K14/1000</f>
        <v>0.16670279999999998</v>
      </c>
      <c r="L221" s="7">
        <f>[1]ByCountry!L14/1000</f>
        <v>3.9208007999999999</v>
      </c>
      <c r="M221" s="7">
        <f>[1]ByCountry!M14/1000</f>
        <v>0</v>
      </c>
      <c r="N221" s="7">
        <f>[1]ByCountry!N14/1000</f>
        <v>0.41049359999999996</v>
      </c>
      <c r="O221" s="7">
        <f>[1]ByCountry!O14/1000</f>
        <v>-0.41049359999999996</v>
      </c>
      <c r="P221" s="7">
        <f>[1]ByCountry!P14/1000</f>
        <v>1.2071280000000002</v>
      </c>
      <c r="Q221" s="7">
        <f>[1]ByCountry!Q14/1000</f>
        <v>3.2692320000000006</v>
      </c>
      <c r="R221" s="7">
        <f>[1]ByCountry!R14/1000</f>
        <v>0</v>
      </c>
      <c r="S221" s="7">
        <f>[1]ByCountry!S14/1000</f>
        <v>0.1188732</v>
      </c>
      <c r="T221" s="7">
        <f>[1]ByCountry!T14/1000</f>
        <v>0</v>
      </c>
    </row>
    <row r="222" spans="1:20" x14ac:dyDescent="0.3">
      <c r="B222" t="str">
        <f>[1]ByCountry!A15</f>
        <v>Mozambique</v>
      </c>
      <c r="C222" s="7">
        <f>[1]ByCountry!C15/1000</f>
        <v>5.7799356</v>
      </c>
      <c r="D222" s="7">
        <f>[1]ByCountry!D15/1000</f>
        <v>0</v>
      </c>
      <c r="E222" s="7">
        <f>[1]ByCountry!E15/1000</f>
        <v>3.0115127999999993</v>
      </c>
      <c r="F222" s="7">
        <f>[1]ByCountry!F15/1000</f>
        <v>0</v>
      </c>
      <c r="G222" s="7">
        <f>[1]ByCountry!G15/1000</f>
        <v>20.637946799999998</v>
      </c>
      <c r="H222" s="7">
        <f>[1]ByCountry!H15/1000</f>
        <v>0.41312159999999992</v>
      </c>
      <c r="I222" s="7">
        <f>[1]ByCountry!I15/1000</f>
        <v>0</v>
      </c>
      <c r="J222" s="7">
        <f>[1]ByCountry!J15/1000</f>
        <v>0</v>
      </c>
      <c r="K222" s="7">
        <f>[1]ByCountry!K15/1000</f>
        <v>0.402084</v>
      </c>
      <c r="L222" s="7">
        <f>[1]ByCountry!L15/1000</f>
        <v>30.244600799999997</v>
      </c>
      <c r="M222" s="7">
        <f>[1]ByCountry!M15/1000</f>
        <v>1.3750571999999999</v>
      </c>
      <c r="N222" s="7">
        <f>[1]ByCountry!N15/1000</f>
        <v>23.155307999999998</v>
      </c>
      <c r="O222" s="7">
        <f>[1]ByCountry!O15/1000</f>
        <v>-21.780250799999997</v>
      </c>
      <c r="P222" s="7">
        <f>[1]ByCountry!P15/1000</f>
        <v>4.8880799999999995</v>
      </c>
      <c r="Q222" s="7">
        <f>[1]ByCountry!Q15/1000</f>
        <v>7.9278000000000004</v>
      </c>
      <c r="R222" s="7">
        <f>[1]ByCountry!R15/1000</f>
        <v>0</v>
      </c>
      <c r="S222" s="7">
        <f>[1]ByCountry!S15/1000</f>
        <v>0.28566359999999996</v>
      </c>
      <c r="T222" s="7">
        <f>[1]ByCountry!T15/1000</f>
        <v>0</v>
      </c>
    </row>
    <row r="223" spans="1:20" x14ac:dyDescent="0.3">
      <c r="B223" t="str">
        <f>[1]ByCountry!A16</f>
        <v>Namibia</v>
      </c>
      <c r="C223" s="7">
        <f>[1]ByCountry!C16/1000</f>
        <v>2.9578139999999999</v>
      </c>
      <c r="D223" s="7">
        <f>[1]ByCountry!D16/1000</f>
        <v>0</v>
      </c>
      <c r="E223" s="7">
        <f>[1]ByCountry!E16/1000</f>
        <v>0.1456788</v>
      </c>
      <c r="F223" s="7">
        <f>[1]ByCountry!F16/1000</f>
        <v>0</v>
      </c>
      <c r="G223" s="7">
        <f>[1]ByCountry!G16/1000</f>
        <v>2.4036564</v>
      </c>
      <c r="H223" s="7">
        <f>[1]ByCountry!H16/1000</f>
        <v>0</v>
      </c>
      <c r="I223" s="7">
        <f>[1]ByCountry!I16/1000</f>
        <v>0</v>
      </c>
      <c r="J223" s="7">
        <f>[1]ByCountry!J16/1000</f>
        <v>0</v>
      </c>
      <c r="K223" s="7">
        <f>[1]ByCountry!K16/1000</f>
        <v>0.3071256</v>
      </c>
      <c r="L223" s="7">
        <f>[1]ByCountry!L16/1000</f>
        <v>5.8142747999999997</v>
      </c>
      <c r="M223" s="7">
        <f>[1]ByCountry!M16/1000</f>
        <v>15.405686399999999</v>
      </c>
      <c r="N223" s="7">
        <f>[1]ByCountry!N16/1000</f>
        <v>14.754380400000001</v>
      </c>
      <c r="O223" s="7">
        <f>[1]ByCountry!O16/1000</f>
        <v>0.65130599999999872</v>
      </c>
      <c r="P223" s="7">
        <f>[1]ByCountry!P16/1000</f>
        <v>3.4829760000000003</v>
      </c>
      <c r="Q223" s="7">
        <f>[1]ByCountry!Q16/1000</f>
        <v>6.0925799999999999</v>
      </c>
      <c r="R223" s="7">
        <f>[1]ByCountry!R16/1000</f>
        <v>0</v>
      </c>
      <c r="S223" s="7">
        <f>[1]ByCountry!S16/1000</f>
        <v>0.20331960000000002</v>
      </c>
      <c r="T223" s="7">
        <f>[1]ByCountry!T16/1000</f>
        <v>0</v>
      </c>
    </row>
    <row r="224" spans="1:20" x14ac:dyDescent="0.3">
      <c r="B224" t="str">
        <f>[1]ByCountry!A17</f>
        <v>South Africa</v>
      </c>
      <c r="C224" s="7">
        <f>[1]ByCountry!C17/1000</f>
        <v>282.67013279999998</v>
      </c>
      <c r="D224" s="7">
        <f>[1]ByCountry!D17/1000</f>
        <v>0</v>
      </c>
      <c r="E224" s="7">
        <f>[1]ByCountry!E17/1000</f>
        <v>0.57509400000000011</v>
      </c>
      <c r="F224" s="7">
        <f>[1]ByCountry!F17/1000</f>
        <v>16.521360000000001</v>
      </c>
      <c r="G224" s="7">
        <f>[1]ByCountry!G17/1000</f>
        <v>1.2042372000000001</v>
      </c>
      <c r="H224" s="7">
        <f>[1]ByCountry!H17/1000</f>
        <v>0.78839999999999999</v>
      </c>
      <c r="I224" s="7">
        <f>[1]ByCountry!I17/1000</f>
        <v>30.375650399999998</v>
      </c>
      <c r="J224" s="7">
        <f>[1]ByCountry!J17/1000</f>
        <v>1.1205791999999999</v>
      </c>
      <c r="K224" s="7">
        <f>[1]ByCountry!K17/1000</f>
        <v>45.593084400000002</v>
      </c>
      <c r="L224" s="7">
        <f>[1]ByCountry!L17/1000</f>
        <v>378.84853799999991</v>
      </c>
      <c r="M224" s="7">
        <f>[1]ByCountry!M17/1000</f>
        <v>29.615194800000001</v>
      </c>
      <c r="N224" s="7">
        <f>[1]ByCountry!N17/1000</f>
        <v>1.4282304000000001</v>
      </c>
      <c r="O224" s="7">
        <f>[1]ByCountry!O17/1000</f>
        <v>28.186964400000001</v>
      </c>
      <c r="P224" s="7">
        <f>[1]ByCountry!P17/1000</f>
        <v>237.07450800000001</v>
      </c>
      <c r="Q224" s="7">
        <f>[1]ByCountry!Q17/1000</f>
        <v>414.71679599999999</v>
      </c>
      <c r="R224" s="7">
        <f>[1]ByCountry!R17/1000</f>
        <v>0</v>
      </c>
      <c r="S224" s="7">
        <f>[1]ByCountry!S17/1000</f>
        <v>0.876</v>
      </c>
      <c r="T224" s="7">
        <f>[1]ByCountry!T17/1000</f>
        <v>43.0196592</v>
      </c>
    </row>
    <row r="225" spans="1:20" x14ac:dyDescent="0.3">
      <c r="B225" t="str">
        <f>[1]ByCountry!A18</f>
        <v>Swaziland</v>
      </c>
      <c r="C225" s="7">
        <f>[1]ByCountry!C18/1000</f>
        <v>0.13928399999999999</v>
      </c>
      <c r="D225" s="7">
        <f>[1]ByCountry!D18/1000</f>
        <v>0</v>
      </c>
      <c r="E225" s="7">
        <f>[1]ByCountry!E18/1000</f>
        <v>1.752E-4</v>
      </c>
      <c r="F225" s="7">
        <f>[1]ByCountry!F18/1000</f>
        <v>0</v>
      </c>
      <c r="G225" s="7">
        <f>[1]ByCountry!G18/1000</f>
        <v>0.1341156</v>
      </c>
      <c r="H225" s="7">
        <f>[1]ByCountry!H18/1000</f>
        <v>0.876</v>
      </c>
      <c r="I225" s="7">
        <f>[1]ByCountry!I18/1000</f>
        <v>0</v>
      </c>
      <c r="J225" s="7">
        <f>[1]ByCountry!J18/1000</f>
        <v>0</v>
      </c>
      <c r="K225" s="7">
        <f>[1]ByCountry!K18/1000</f>
        <v>8.2256399999999993E-2</v>
      </c>
      <c r="L225" s="7">
        <f>[1]ByCountry!L18/1000</f>
        <v>1.2318311999999998</v>
      </c>
      <c r="M225" s="7">
        <f>[1]ByCountry!M18/1000</f>
        <v>7.9086155999999992</v>
      </c>
      <c r="N225" s="7">
        <f>[1]ByCountry!N18/1000</f>
        <v>7.3520927999999994</v>
      </c>
      <c r="O225" s="7">
        <f>[1]ByCountry!O18/1000</f>
        <v>0.55652279999999976</v>
      </c>
      <c r="P225" s="7">
        <f>[1]ByCountry!P18/1000</f>
        <v>0.73408799999999996</v>
      </c>
      <c r="Q225" s="7">
        <f>[1]ByCountry!Q18/1000</f>
        <v>1.7467439999999996</v>
      </c>
      <c r="R225" s="7">
        <f>[1]ByCountry!R18/1000</f>
        <v>6.3071999999999998E-3</v>
      </c>
      <c r="S225" s="7">
        <f>[1]ByCountry!S18/1000</f>
        <v>7.1656799999999993E-2</v>
      </c>
      <c r="T225" s="7">
        <f>[1]ByCountry!T18/1000</f>
        <v>5.475E-2</v>
      </c>
    </row>
    <row r="226" spans="1:20" x14ac:dyDescent="0.3">
      <c r="B226" t="str">
        <f>[1]ByCountry!A19</f>
        <v>Tanzania</v>
      </c>
      <c r="C226" s="7">
        <f>[1]ByCountry!C19/1000</f>
        <v>0.1154568</v>
      </c>
      <c r="D226" s="7">
        <f>[1]ByCountry!D19/1000</f>
        <v>0</v>
      </c>
      <c r="E226" s="7">
        <f>[1]ByCountry!E19/1000</f>
        <v>1.2326196</v>
      </c>
      <c r="F226" s="7">
        <f>[1]ByCountry!F19/1000</f>
        <v>0</v>
      </c>
      <c r="G226" s="7">
        <f>[1]ByCountry!G19/1000</f>
        <v>5.4883151999999997</v>
      </c>
      <c r="H226" s="7">
        <f>[1]ByCountry!H19/1000</f>
        <v>4.38</v>
      </c>
      <c r="I226" s="7">
        <f>[1]ByCountry!I19/1000</f>
        <v>5.6908463999999999</v>
      </c>
      <c r="J226" s="7">
        <f>[1]ByCountry!J19/1000</f>
        <v>0</v>
      </c>
      <c r="K226" s="7">
        <f>[1]ByCountry!K19/1000</f>
        <v>0.9466931999999999</v>
      </c>
      <c r="L226" s="7">
        <f>[1]ByCountry!L19/1000</f>
        <v>17.853931199999998</v>
      </c>
      <c r="M226" s="7">
        <f>[1]ByCountry!M19/1000</f>
        <v>2.0756819999999996</v>
      </c>
      <c r="N226" s="7">
        <f>[1]ByCountry!N19/1000</f>
        <v>0</v>
      </c>
      <c r="O226" s="7">
        <f>[1]ByCountry!O19/1000</f>
        <v>2.0756819999999996</v>
      </c>
      <c r="P226" s="7">
        <f>[1]ByCountry!P19/1000</f>
        <v>7.6404720000000008</v>
      </c>
      <c r="Q226" s="7">
        <f>[1]ByCountry!Q19/1000</f>
        <v>20.694624000000001</v>
      </c>
      <c r="R226" s="7">
        <f>[1]ByCountry!R19/1000</f>
        <v>2.5491600000000003E-2</v>
      </c>
      <c r="S226" s="7">
        <f>[1]ByCountry!S19/1000</f>
        <v>0.73505160000000003</v>
      </c>
      <c r="T226" s="7">
        <f>[1]ByCountry!T19/1000</f>
        <v>1.9936883999999999</v>
      </c>
    </row>
    <row r="227" spans="1:20" x14ac:dyDescent="0.3">
      <c r="B227" t="str">
        <f>[1]ByCountry!A20</f>
        <v>Zambia</v>
      </c>
      <c r="C227" s="7">
        <f>[1]ByCountry!C20/1000</f>
        <v>0</v>
      </c>
      <c r="D227" s="7">
        <f>[1]ByCountry!D20/1000</f>
        <v>0</v>
      </c>
      <c r="E227" s="7">
        <f>[1]ByCountry!E20/1000</f>
        <v>6.1320000000000005E-4</v>
      </c>
      <c r="F227" s="7">
        <f>[1]ByCountry!F20/1000</f>
        <v>0</v>
      </c>
      <c r="G227" s="7">
        <f>[1]ByCountry!G20/1000</f>
        <v>22.765225200000003</v>
      </c>
      <c r="H227" s="7">
        <f>[1]ByCountry!H20/1000</f>
        <v>0</v>
      </c>
      <c r="I227" s="7">
        <f>[1]ByCountry!I20/1000</f>
        <v>0</v>
      </c>
      <c r="J227" s="7">
        <f>[1]ByCountry!J20/1000</f>
        <v>0</v>
      </c>
      <c r="K227" s="7">
        <f>[1]ByCountry!K20/1000</f>
        <v>1.5507827999999999</v>
      </c>
      <c r="L227" s="7">
        <f>[1]ByCountry!L20/1000</f>
        <v>24.316621200000004</v>
      </c>
      <c r="M227" s="7">
        <f>[1]ByCountry!M20/1000</f>
        <v>13.945043999999999</v>
      </c>
      <c r="N227" s="7">
        <f>[1]ByCountry!N20/1000</f>
        <v>3.8787528</v>
      </c>
      <c r="O227" s="7">
        <f>[1]ByCountry!O20/1000</f>
        <v>10.0662912</v>
      </c>
      <c r="P227" s="7">
        <f>[1]ByCountry!P20/1000</f>
        <v>21.722171999999997</v>
      </c>
      <c r="Q227" s="7">
        <f>[1]ByCountry!Q20/1000</f>
        <v>32.497848000000005</v>
      </c>
      <c r="R227" s="7">
        <f>[1]ByCountry!R20/1000</f>
        <v>8.4971999999999999E-3</v>
      </c>
      <c r="S227" s="7">
        <f>[1]ByCountry!S20/1000</f>
        <v>1.1423915999999998</v>
      </c>
      <c r="T227" s="7">
        <f>[1]ByCountry!T20/1000</f>
        <v>0</v>
      </c>
    </row>
    <row r="228" spans="1:20" x14ac:dyDescent="0.3">
      <c r="B228" t="str">
        <f>[1]ByCountry!A21</f>
        <v>Zimbabwe</v>
      </c>
      <c r="C228" s="7">
        <f>[1]ByCountry!C21/1000</f>
        <v>10.480989600000001</v>
      </c>
      <c r="D228" s="7">
        <f>[1]ByCountry!D21/1000</f>
        <v>0</v>
      </c>
      <c r="E228" s="7">
        <f>[1]ByCountry!E21/1000</f>
        <v>2.8032E-3</v>
      </c>
      <c r="F228" s="7">
        <f>[1]ByCountry!F21/1000</f>
        <v>0</v>
      </c>
      <c r="G228" s="7">
        <f>[1]ByCountry!G21/1000</f>
        <v>5.6354831999999995</v>
      </c>
      <c r="H228" s="7">
        <f>[1]ByCountry!H21/1000</f>
        <v>0.66567239999999994</v>
      </c>
      <c r="I228" s="7">
        <f>[1]ByCountry!I21/1000</f>
        <v>0</v>
      </c>
      <c r="J228" s="7">
        <f>[1]ByCountry!J21/1000</f>
        <v>0</v>
      </c>
      <c r="K228" s="7">
        <f>[1]ByCountry!K21/1000</f>
        <v>0.98628840000000007</v>
      </c>
      <c r="L228" s="7">
        <f>[1]ByCountry!L21/1000</f>
        <v>17.771236800000004</v>
      </c>
      <c r="M228" s="7">
        <f>[1]ByCountry!M21/1000</f>
        <v>10.929501599999998</v>
      </c>
      <c r="N228" s="7">
        <f>[1]ByCountry!N21/1000</f>
        <v>7.864377600000001</v>
      </c>
      <c r="O228" s="7">
        <f>[1]ByCountry!O21/1000</f>
        <v>3.0651239999999969</v>
      </c>
      <c r="P228" s="7">
        <f>[1]ByCountry!P21/1000</f>
        <v>11.61576</v>
      </c>
      <c r="Q228" s="7">
        <f>[1]ByCountry!Q21/1000</f>
        <v>20.319696</v>
      </c>
      <c r="R228" s="7">
        <f>[1]ByCountry!R21/1000</f>
        <v>3.1623600000000002E-2</v>
      </c>
      <c r="S228" s="7">
        <f>[1]ByCountry!S21/1000</f>
        <v>0.7742964</v>
      </c>
      <c r="T228" s="7">
        <f>[1]ByCountry!T21/1000</f>
        <v>0.49564079999999994</v>
      </c>
    </row>
    <row r="229" spans="1:20" x14ac:dyDescent="0.3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x14ac:dyDescent="0.3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x14ac:dyDescent="0.3">
      <c r="A231" t="s">
        <v>49</v>
      </c>
      <c r="B231" t="str">
        <f>[3]ByCountry!A10</f>
        <v>Angola</v>
      </c>
      <c r="C231" s="7">
        <f>[3]ByCountry!C10/1000</f>
        <v>0</v>
      </c>
      <c r="D231" s="7">
        <f>[3]ByCountry!D10/1000</f>
        <v>1.1475600000000001E-2</v>
      </c>
      <c r="E231" s="7">
        <f>[3]ByCountry!E10/1000</f>
        <v>2.6264231999999996</v>
      </c>
      <c r="F231" s="7">
        <f>[3]ByCountry!F10/1000</f>
        <v>0</v>
      </c>
      <c r="G231" s="7">
        <f>[3]ByCountry!G10/1000</f>
        <v>4.6897536000000004</v>
      </c>
      <c r="H231" s="7">
        <f>[3]ByCountry!H10/1000</f>
        <v>2.19</v>
      </c>
      <c r="I231" s="7">
        <f>[3]ByCountry!I10/1000</f>
        <v>6.8683655999999988</v>
      </c>
      <c r="J231" s="7">
        <f>[3]ByCountry!J10/1000</f>
        <v>0</v>
      </c>
      <c r="K231" s="7">
        <f>[3]ByCountry!K10/1000</f>
        <v>0</v>
      </c>
      <c r="L231" s="7">
        <f>[3]ByCountry!L10/1000</f>
        <v>16.386017999999996</v>
      </c>
      <c r="M231" s="7">
        <f>[3]ByCountry!M10/1000</f>
        <v>3.0060815999999995</v>
      </c>
      <c r="N231" s="7">
        <f>[3]ByCountry!N10/1000</f>
        <v>0</v>
      </c>
      <c r="O231" s="7">
        <f>[3]ByCountry!O10/1000</f>
        <v>3.0060815999999995</v>
      </c>
      <c r="P231" s="7">
        <f>[3]ByCountry!P10/1000</f>
        <v>8.5891800000000007</v>
      </c>
      <c r="Q231" s="7">
        <f>[3]ByCountry!Q10/1000</f>
        <v>18.228684000000001</v>
      </c>
      <c r="R231" s="7">
        <f>[3]ByCountry!R10/1000</f>
        <v>1.85712E-2</v>
      </c>
      <c r="S231" s="7">
        <f>[3]ByCountry!S10/1000</f>
        <v>0.67057800000000001</v>
      </c>
      <c r="T231" s="7">
        <f>[3]ByCountry!T10/1000</f>
        <v>0</v>
      </c>
    </row>
    <row r="232" spans="1:20" x14ac:dyDescent="0.3">
      <c r="B232" t="str">
        <f>[3]ByCountry!A11</f>
        <v>Botswana</v>
      </c>
      <c r="C232" s="7">
        <f>[3]ByCountry!C11/1000</f>
        <v>10.265143200000001</v>
      </c>
      <c r="D232" s="7">
        <f>[3]ByCountry!D11/1000</f>
        <v>0</v>
      </c>
      <c r="E232" s="7">
        <f>[3]ByCountry!E11/1000</f>
        <v>2.6279999999999999E-4</v>
      </c>
      <c r="F232" s="7">
        <f>[3]ByCountry!F11/1000</f>
        <v>0</v>
      </c>
      <c r="G232" s="7">
        <f>[3]ByCountry!G11/1000</f>
        <v>0</v>
      </c>
      <c r="H232" s="7">
        <f>[3]ByCountry!H11/1000</f>
        <v>0</v>
      </c>
      <c r="I232" s="7">
        <f>[3]ByCountry!I11/1000</f>
        <v>0</v>
      </c>
      <c r="J232" s="7">
        <f>[3]ByCountry!J11/1000</f>
        <v>0</v>
      </c>
      <c r="K232" s="7">
        <f>[3]ByCountry!K11/1000</f>
        <v>0.36406560000000004</v>
      </c>
      <c r="L232" s="7">
        <f>[3]ByCountry!L11/1000</f>
        <v>10.6294716</v>
      </c>
      <c r="M232" s="7">
        <f>[3]ByCountry!M11/1000</f>
        <v>2.9445863999999995</v>
      </c>
      <c r="N232" s="7">
        <f>[3]ByCountry!N11/1000</f>
        <v>5.9097587999999996</v>
      </c>
      <c r="O232" s="7">
        <f>[3]ByCountry!O11/1000</f>
        <v>-2.9651723999999997</v>
      </c>
      <c r="P232" s="7">
        <f>[3]ByCountry!P11/1000</f>
        <v>4.0576319999999999</v>
      </c>
      <c r="Q232" s="7">
        <f>[3]ByCountry!Q11/1000</f>
        <v>7.0973519999999999</v>
      </c>
      <c r="R232" s="7">
        <f>[3]ByCountry!R11/1000</f>
        <v>1.9184400000000001E-2</v>
      </c>
      <c r="S232" s="7">
        <f>[3]ByCountry!S11/1000</f>
        <v>0</v>
      </c>
      <c r="T232" s="7">
        <f>[3]ByCountry!T11/1000</f>
        <v>0.1215012</v>
      </c>
    </row>
    <row r="233" spans="1:20" x14ac:dyDescent="0.3">
      <c r="B233" t="str">
        <f>[3]ByCountry!A12</f>
        <v>DRC</v>
      </c>
      <c r="C233" s="7">
        <f>[3]ByCountry!C12/1000</f>
        <v>0</v>
      </c>
      <c r="D233" s="7">
        <f>[3]ByCountry!D12/1000</f>
        <v>0</v>
      </c>
      <c r="E233" s="7">
        <f>[3]ByCountry!E12/1000</f>
        <v>1.5691788</v>
      </c>
      <c r="F233" s="7">
        <f>[3]ByCountry!F12/1000</f>
        <v>0</v>
      </c>
      <c r="G233" s="7">
        <f>[3]ByCountry!G12/1000</f>
        <v>25.041073200000003</v>
      </c>
      <c r="H233" s="7">
        <f>[3]ByCountry!H12/1000</f>
        <v>2.19</v>
      </c>
      <c r="I233" s="7">
        <f>[3]ByCountry!I12/1000</f>
        <v>7.9692348000000006</v>
      </c>
      <c r="J233" s="7">
        <f>[3]ByCountry!J12/1000</f>
        <v>0</v>
      </c>
      <c r="K233" s="7">
        <f>[3]ByCountry!K12/1000</f>
        <v>0</v>
      </c>
      <c r="L233" s="7">
        <f>[3]ByCountry!L12/1000</f>
        <v>36.769486800000003</v>
      </c>
      <c r="M233" s="7">
        <f>[3]ByCountry!M12/1000</f>
        <v>1.5350147999999999</v>
      </c>
      <c r="N233" s="7">
        <f>[3]ByCountry!N12/1000</f>
        <v>0.49537799999999999</v>
      </c>
      <c r="O233" s="7">
        <f>[3]ByCountry!O12/1000</f>
        <v>1.0396368</v>
      </c>
      <c r="P233" s="7">
        <f>[3]ByCountry!P12/1000</f>
        <v>25.999680000000001</v>
      </c>
      <c r="Q233" s="7">
        <f>[3]ByCountry!Q12/1000</f>
        <v>36.129744000000002</v>
      </c>
      <c r="R233" s="7">
        <f>[3]ByCountry!R12/1000</f>
        <v>1.4191200000000001E-2</v>
      </c>
      <c r="S233" s="7">
        <f>[3]ByCountry!S12/1000</f>
        <v>1.2652067999999999</v>
      </c>
      <c r="T233" s="7">
        <f>[3]ByCountry!T12/1000</f>
        <v>0</v>
      </c>
    </row>
    <row r="234" spans="1:20" x14ac:dyDescent="0.3">
      <c r="B234" t="str">
        <f>[3]ByCountry!A13</f>
        <v>Lesotho</v>
      </c>
      <c r="C234" s="7">
        <f>[3]ByCountry!C13/1000</f>
        <v>0</v>
      </c>
      <c r="D234" s="7">
        <f>[3]ByCountry!D13/1000</f>
        <v>0</v>
      </c>
      <c r="E234" s="7">
        <f>[3]ByCountry!E13/1000</f>
        <v>0</v>
      </c>
      <c r="F234" s="7">
        <f>[3]ByCountry!F13/1000</f>
        <v>0</v>
      </c>
      <c r="G234" s="7">
        <f>[3]ByCountry!G13/1000</f>
        <v>0.60365159999999995</v>
      </c>
      <c r="H234" s="7">
        <f>[3]ByCountry!H13/1000</f>
        <v>0</v>
      </c>
      <c r="I234" s="7">
        <f>[3]ByCountry!I13/1000</f>
        <v>0</v>
      </c>
      <c r="J234" s="7">
        <f>[3]ByCountry!J13/1000</f>
        <v>0</v>
      </c>
      <c r="K234" s="7">
        <f>[3]ByCountry!K13/1000</f>
        <v>5.9305199999999995E-2</v>
      </c>
      <c r="L234" s="7">
        <f>[3]ByCountry!L13/1000</f>
        <v>0.6629567999999999</v>
      </c>
      <c r="M234" s="7">
        <f>[3]ByCountry!M13/1000</f>
        <v>0.71210040000000008</v>
      </c>
      <c r="N234" s="7">
        <f>[3]ByCountry!N13/1000</f>
        <v>0.12649440000000001</v>
      </c>
      <c r="O234" s="7">
        <f>[3]ByCountry!O13/1000</f>
        <v>0.58560599999999996</v>
      </c>
      <c r="P234" s="7">
        <f>[3]ByCountry!P13/1000</f>
        <v>0.24615600000000001</v>
      </c>
      <c r="Q234" s="7">
        <f>[3]ByCountry!Q13/1000</f>
        <v>1.1536920000000002</v>
      </c>
      <c r="R234" s="7">
        <f>[3]ByCountry!R13/1000</f>
        <v>2.6279999999999997E-3</v>
      </c>
      <c r="S234" s="7">
        <f>[3]ByCountry!S13/1000</f>
        <v>4.3449599999999998E-2</v>
      </c>
      <c r="T234" s="7">
        <f>[3]ByCountry!T13/1000</f>
        <v>0</v>
      </c>
    </row>
    <row r="235" spans="1:20" x14ac:dyDescent="0.3">
      <c r="B235" t="str">
        <f>[3]ByCountry!A14</f>
        <v>Malawi</v>
      </c>
      <c r="C235" s="7">
        <f>[3]ByCountry!C14/1000</f>
        <v>0</v>
      </c>
      <c r="D235" s="7">
        <f>[3]ByCountry!D14/1000</f>
        <v>0</v>
      </c>
      <c r="E235" s="7">
        <f>[3]ByCountry!E14/1000</f>
        <v>0</v>
      </c>
      <c r="F235" s="7">
        <f>[3]ByCountry!F14/1000</f>
        <v>0</v>
      </c>
      <c r="G235" s="7">
        <f>[3]ByCountry!G14/1000</f>
        <v>2.878098</v>
      </c>
      <c r="H235" s="7">
        <f>[3]ByCountry!H14/1000</f>
        <v>0.876</v>
      </c>
      <c r="I235" s="7">
        <f>[3]ByCountry!I14/1000</f>
        <v>0</v>
      </c>
      <c r="J235" s="7">
        <f>[3]ByCountry!J14/1000</f>
        <v>0</v>
      </c>
      <c r="K235" s="7">
        <f>[3]ByCountry!K14/1000</f>
        <v>0.16670279999999998</v>
      </c>
      <c r="L235" s="7">
        <f>[3]ByCountry!L14/1000</f>
        <v>3.9208007999999999</v>
      </c>
      <c r="M235" s="7">
        <f>[3]ByCountry!M14/1000</f>
        <v>0</v>
      </c>
      <c r="N235" s="7">
        <f>[3]ByCountry!N14/1000</f>
        <v>0.41049359999999996</v>
      </c>
      <c r="O235" s="7">
        <f>[3]ByCountry!O14/1000</f>
        <v>-0.41049359999999996</v>
      </c>
      <c r="P235" s="7">
        <f>[3]ByCountry!P14/1000</f>
        <v>1.2071280000000002</v>
      </c>
      <c r="Q235" s="7">
        <f>[3]ByCountry!Q14/1000</f>
        <v>3.2692320000000006</v>
      </c>
      <c r="R235" s="7">
        <f>[3]ByCountry!R14/1000</f>
        <v>0</v>
      </c>
      <c r="S235" s="7">
        <f>[3]ByCountry!S14/1000</f>
        <v>0.1188732</v>
      </c>
      <c r="T235" s="7">
        <f>[3]ByCountry!T14/1000</f>
        <v>0</v>
      </c>
    </row>
    <row r="236" spans="1:20" x14ac:dyDescent="0.3">
      <c r="B236" t="str">
        <f>[3]ByCountry!A15</f>
        <v>Mozambique</v>
      </c>
      <c r="C236" s="7">
        <f>[3]ByCountry!C15/1000</f>
        <v>6.229323599999999</v>
      </c>
      <c r="D236" s="7">
        <f>[3]ByCountry!D15/1000</f>
        <v>0</v>
      </c>
      <c r="E236" s="7">
        <f>[3]ByCountry!E15/1000</f>
        <v>0.54031679999999993</v>
      </c>
      <c r="F236" s="7">
        <f>[3]ByCountry!F15/1000</f>
        <v>0</v>
      </c>
      <c r="G236" s="7">
        <f>[3]ByCountry!G15/1000</f>
        <v>20.637946799999998</v>
      </c>
      <c r="H236" s="7">
        <f>[3]ByCountry!H15/1000</f>
        <v>4.38</v>
      </c>
      <c r="I236" s="7">
        <f>[3]ByCountry!I15/1000</f>
        <v>0</v>
      </c>
      <c r="J236" s="7">
        <f>[3]ByCountry!J15/1000</f>
        <v>0</v>
      </c>
      <c r="K236" s="7">
        <f>[3]ByCountry!K15/1000</f>
        <v>0.402084</v>
      </c>
      <c r="L236" s="7">
        <f>[3]ByCountry!L15/1000</f>
        <v>32.189671199999992</v>
      </c>
      <c r="M236" s="7">
        <f>[3]ByCountry!M15/1000</f>
        <v>0.84753000000000001</v>
      </c>
      <c r="N236" s="7">
        <f>[3]ByCountry!N15/1000</f>
        <v>24.572851199999999</v>
      </c>
      <c r="O236" s="7">
        <f>[3]ByCountry!O15/1000</f>
        <v>-23.7253212</v>
      </c>
      <c r="P236" s="7">
        <f>[3]ByCountry!P15/1000</f>
        <v>4.8880799999999995</v>
      </c>
      <c r="Q236" s="7">
        <f>[3]ByCountry!Q15/1000</f>
        <v>7.9278000000000004</v>
      </c>
      <c r="R236" s="7">
        <f>[3]ByCountry!R15/1000</f>
        <v>0</v>
      </c>
      <c r="S236" s="7">
        <f>[3]ByCountry!S15/1000</f>
        <v>0.28566359999999996</v>
      </c>
      <c r="T236" s="7">
        <f>[3]ByCountry!T15/1000</f>
        <v>0</v>
      </c>
    </row>
    <row r="237" spans="1:20" x14ac:dyDescent="0.3">
      <c r="B237" t="str">
        <f>[3]ByCountry!A16</f>
        <v>Namibia</v>
      </c>
      <c r="C237" s="7">
        <f>[3]ByCountry!C16/1000</f>
        <v>3.2367323999999997</v>
      </c>
      <c r="D237" s="7">
        <f>[3]ByCountry!D16/1000</f>
        <v>0</v>
      </c>
      <c r="E237" s="7">
        <f>[3]ByCountry!E16/1000</f>
        <v>6.3889307999999989</v>
      </c>
      <c r="F237" s="7">
        <f>[3]ByCountry!F16/1000</f>
        <v>0</v>
      </c>
      <c r="G237" s="7">
        <f>[3]ByCountry!G16/1000</f>
        <v>2.4036564</v>
      </c>
      <c r="H237" s="7">
        <f>[3]ByCountry!H16/1000</f>
        <v>0</v>
      </c>
      <c r="I237" s="7">
        <f>[3]ByCountry!I16/1000</f>
        <v>0</v>
      </c>
      <c r="J237" s="7">
        <f>[3]ByCountry!J16/1000</f>
        <v>0</v>
      </c>
      <c r="K237" s="7">
        <f>[3]ByCountry!K16/1000</f>
        <v>0.3071256</v>
      </c>
      <c r="L237" s="7">
        <f>[3]ByCountry!L16/1000</f>
        <v>12.336445199999998</v>
      </c>
      <c r="M237" s="7">
        <f>[3]ByCountry!M16/1000</f>
        <v>0.14795640000000002</v>
      </c>
      <c r="N237" s="7">
        <f>[3]ByCountry!N16/1000</f>
        <v>6.0189083999999999</v>
      </c>
      <c r="O237" s="7">
        <f>[3]ByCountry!O16/1000</f>
        <v>-5.8709519999999999</v>
      </c>
      <c r="P237" s="7">
        <f>[3]ByCountry!P16/1000</f>
        <v>3.4829760000000003</v>
      </c>
      <c r="Q237" s="7">
        <f>[3]ByCountry!Q16/1000</f>
        <v>6.0925799999999999</v>
      </c>
      <c r="R237" s="7">
        <f>[3]ByCountry!R16/1000</f>
        <v>0</v>
      </c>
      <c r="S237" s="7">
        <f>[3]ByCountry!S16/1000</f>
        <v>0.20331960000000002</v>
      </c>
      <c r="T237" s="7">
        <f>[3]ByCountry!T16/1000</f>
        <v>0</v>
      </c>
    </row>
    <row r="238" spans="1:20" x14ac:dyDescent="0.3">
      <c r="B238" t="str">
        <f>[3]ByCountry!A17</f>
        <v>South Africa</v>
      </c>
      <c r="C238" s="7">
        <f>[3]ByCountry!C17/1000</f>
        <v>282.77954519999997</v>
      </c>
      <c r="D238" s="7">
        <f>[3]ByCountry!D17/1000</f>
        <v>0</v>
      </c>
      <c r="E238" s="7">
        <f>[3]ByCountry!E17/1000</f>
        <v>0.59690639999999995</v>
      </c>
      <c r="F238" s="7">
        <f>[3]ByCountry!F17/1000</f>
        <v>26.9170272</v>
      </c>
      <c r="G238" s="7">
        <f>[3]ByCountry!G17/1000</f>
        <v>1.2169391999999999</v>
      </c>
      <c r="H238" s="7">
        <f>[3]ByCountry!H17/1000</f>
        <v>0.78839999999999999</v>
      </c>
      <c r="I238" s="7">
        <f>[3]ByCountry!I17/1000</f>
        <v>34.008071999999999</v>
      </c>
      <c r="J238" s="7">
        <f>[3]ByCountry!J17/1000</f>
        <v>1.1205791999999999</v>
      </c>
      <c r="K238" s="7">
        <f>[3]ByCountry!K17/1000</f>
        <v>42.549597599999998</v>
      </c>
      <c r="L238" s="7">
        <f>[3]ByCountry!L17/1000</f>
        <v>389.97706679999999</v>
      </c>
      <c r="M238" s="7">
        <f>[3]ByCountry!M17/1000</f>
        <v>24.374349600000002</v>
      </c>
      <c r="N238" s="7">
        <f>[3]ByCountry!N17/1000</f>
        <v>3.8582543999999999</v>
      </c>
      <c r="O238" s="7">
        <f>[3]ByCountry!O17/1000</f>
        <v>20.516095200000002</v>
      </c>
      <c r="P238" s="7">
        <f>[3]ByCountry!P17/1000</f>
        <v>237.07450800000001</v>
      </c>
      <c r="Q238" s="7">
        <f>[3]ByCountry!Q17/1000</f>
        <v>414.71679599999999</v>
      </c>
      <c r="R238" s="7">
        <f>[3]ByCountry!R17/1000</f>
        <v>0</v>
      </c>
      <c r="S238" s="7">
        <f>[3]ByCountry!S17/1000</f>
        <v>0.876</v>
      </c>
      <c r="T238" s="7">
        <f>[3]ByCountry!T17/1000</f>
        <v>40.030922399999994</v>
      </c>
    </row>
    <row r="239" spans="1:20" x14ac:dyDescent="0.3">
      <c r="B239" t="str">
        <f>[3]ByCountry!A18</f>
        <v>Swaziland</v>
      </c>
      <c r="C239" s="7">
        <f>[3]ByCountry!C18/1000</f>
        <v>0.23485559999999997</v>
      </c>
      <c r="D239" s="7">
        <f>[3]ByCountry!D18/1000</f>
        <v>0</v>
      </c>
      <c r="E239" s="7">
        <f>[3]ByCountry!E18/1000</f>
        <v>8.7600000000000002E-5</v>
      </c>
      <c r="F239" s="7">
        <f>[3]ByCountry!F18/1000</f>
        <v>0</v>
      </c>
      <c r="G239" s="7">
        <f>[3]ByCountry!G18/1000</f>
        <v>0.1341156</v>
      </c>
      <c r="H239" s="7">
        <f>[3]ByCountry!H18/1000</f>
        <v>0.876</v>
      </c>
      <c r="I239" s="7">
        <f>[3]ByCountry!I18/1000</f>
        <v>0</v>
      </c>
      <c r="J239" s="7">
        <f>[3]ByCountry!J18/1000</f>
        <v>0</v>
      </c>
      <c r="K239" s="7">
        <f>[3]ByCountry!K18/1000</f>
        <v>8.2256399999999993E-2</v>
      </c>
      <c r="L239" s="7">
        <f>[3]ByCountry!L18/1000</f>
        <v>1.3273151999999999</v>
      </c>
      <c r="M239" s="7">
        <f>[3]ByCountry!M18/1000</f>
        <v>6.6123108000000004</v>
      </c>
      <c r="N239" s="7">
        <f>[3]ByCountry!N18/1000</f>
        <v>6.1501331999999991</v>
      </c>
      <c r="O239" s="7">
        <f>[3]ByCountry!O18/1000</f>
        <v>0.46217760000000091</v>
      </c>
      <c r="P239" s="7">
        <f>[3]ByCountry!P18/1000</f>
        <v>0.73408799999999996</v>
      </c>
      <c r="Q239" s="7">
        <f>[3]ByCountry!Q18/1000</f>
        <v>1.7467439999999996</v>
      </c>
      <c r="R239" s="7">
        <f>[3]ByCountry!R18/1000</f>
        <v>6.3071999999999998E-3</v>
      </c>
      <c r="S239" s="7">
        <f>[3]ByCountry!S18/1000</f>
        <v>7.0693199999999998E-2</v>
      </c>
      <c r="T239" s="7">
        <f>[3]ByCountry!T18/1000</f>
        <v>5.475E-2</v>
      </c>
    </row>
    <row r="240" spans="1:20" x14ac:dyDescent="0.3">
      <c r="B240" t="str">
        <f>[3]ByCountry!A19</f>
        <v>Tanzania</v>
      </c>
      <c r="C240" s="7">
        <f>[3]ByCountry!C19/1000</f>
        <v>0.1109016</v>
      </c>
      <c r="D240" s="7">
        <f>[3]ByCountry!D19/1000</f>
        <v>0</v>
      </c>
      <c r="E240" s="7">
        <f>[3]ByCountry!E19/1000</f>
        <v>1.1748912</v>
      </c>
      <c r="F240" s="7">
        <f>[3]ByCountry!F19/1000</f>
        <v>0</v>
      </c>
      <c r="G240" s="7">
        <f>[3]ByCountry!G19/1000</f>
        <v>5.9393675999999997</v>
      </c>
      <c r="H240" s="7">
        <f>[3]ByCountry!H19/1000</f>
        <v>4.38</v>
      </c>
      <c r="I240" s="7">
        <f>[3]ByCountry!I19/1000</f>
        <v>6.1933199999999999</v>
      </c>
      <c r="J240" s="7">
        <f>[3]ByCountry!J19/1000</f>
        <v>0</v>
      </c>
      <c r="K240" s="7">
        <f>[3]ByCountry!K19/1000</f>
        <v>0.96281159999999999</v>
      </c>
      <c r="L240" s="7">
        <f>[3]ByCountry!L19/1000</f>
        <v>18.761292000000001</v>
      </c>
      <c r="M240" s="7">
        <f>[3]ByCountry!M19/1000</f>
        <v>1.5088224000000001</v>
      </c>
      <c r="N240" s="7">
        <f>[3]ByCountry!N19/1000</f>
        <v>0</v>
      </c>
      <c r="O240" s="7">
        <f>[3]ByCountry!O19/1000</f>
        <v>1.5088224000000001</v>
      </c>
      <c r="P240" s="7">
        <f>[3]ByCountry!P19/1000</f>
        <v>7.6404720000000008</v>
      </c>
      <c r="Q240" s="7">
        <f>[3]ByCountry!Q19/1000</f>
        <v>20.694624000000001</v>
      </c>
      <c r="R240" s="7">
        <f>[3]ByCountry!R19/1000</f>
        <v>0</v>
      </c>
      <c r="S240" s="7">
        <f>[3]ByCountry!S19/1000</f>
        <v>0.75020640000000005</v>
      </c>
      <c r="T240" s="7">
        <f>[3]ByCountry!T19/1000</f>
        <v>1.7080248</v>
      </c>
    </row>
    <row r="241" spans="1:20" x14ac:dyDescent="0.3">
      <c r="B241" t="str">
        <f>[3]ByCountry!A20</f>
        <v>Zambia</v>
      </c>
      <c r="C241" s="7">
        <f>[3]ByCountry!C20/1000</f>
        <v>0</v>
      </c>
      <c r="D241" s="7">
        <f>[3]ByCountry!D20/1000</f>
        <v>0</v>
      </c>
      <c r="E241" s="7">
        <f>[3]ByCountry!E20/1000</f>
        <v>6.1320000000000005E-4</v>
      </c>
      <c r="F241" s="7">
        <f>[3]ByCountry!F20/1000</f>
        <v>0</v>
      </c>
      <c r="G241" s="7">
        <f>[3]ByCountry!G20/1000</f>
        <v>23.926450800000001</v>
      </c>
      <c r="H241" s="7">
        <f>[3]ByCountry!H20/1000</f>
        <v>0</v>
      </c>
      <c r="I241" s="7">
        <f>[3]ByCountry!I20/1000</f>
        <v>5.5244064000000002</v>
      </c>
      <c r="J241" s="7">
        <f>[3]ByCountry!J20/1000</f>
        <v>0</v>
      </c>
      <c r="K241" s="7">
        <f>[3]ByCountry!K20/1000</f>
        <v>1.6332143999999997</v>
      </c>
      <c r="L241" s="7">
        <f>[3]ByCountry!L20/1000</f>
        <v>31.084684800000002</v>
      </c>
      <c r="M241" s="7">
        <f>[3]ByCountry!M20/1000</f>
        <v>9.0980484000000015</v>
      </c>
      <c r="N241" s="7">
        <f>[3]ByCountry!N20/1000</f>
        <v>5.7997332000000004</v>
      </c>
      <c r="O241" s="7">
        <f>[3]ByCountry!O20/1000</f>
        <v>3.2983152000000011</v>
      </c>
      <c r="P241" s="7">
        <f>[3]ByCountry!P20/1000</f>
        <v>21.722171999999997</v>
      </c>
      <c r="Q241" s="7">
        <f>[3]ByCountry!Q20/1000</f>
        <v>32.497848000000005</v>
      </c>
      <c r="R241" s="7">
        <f>[3]ByCountry!R20/1000</f>
        <v>8.4971999999999999E-3</v>
      </c>
      <c r="S241" s="7">
        <f>[3]ByCountry!S20/1000</f>
        <v>1.1423915999999998</v>
      </c>
      <c r="T241" s="7">
        <f>[3]ByCountry!T20/1000</f>
        <v>0</v>
      </c>
    </row>
    <row r="242" spans="1:20" x14ac:dyDescent="0.3">
      <c r="B242" t="str">
        <f>[3]ByCountry!A21</f>
        <v>Zimbabwe</v>
      </c>
      <c r="C242" s="7">
        <f>[3]ByCountry!C21/1000</f>
        <v>13.0364568</v>
      </c>
      <c r="D242" s="7">
        <f>[3]ByCountry!D21/1000</f>
        <v>0</v>
      </c>
      <c r="E242" s="7">
        <f>[3]ByCountry!E21/1000</f>
        <v>2.8032E-3</v>
      </c>
      <c r="F242" s="7">
        <f>[3]ByCountry!F21/1000</f>
        <v>0</v>
      </c>
      <c r="G242" s="7">
        <f>[3]ByCountry!G21/1000</f>
        <v>4.8490979999999988</v>
      </c>
      <c r="H242" s="7">
        <f>[3]ByCountry!H21/1000</f>
        <v>0.27777960000000002</v>
      </c>
      <c r="I242" s="7">
        <f>[3]ByCountry!I21/1000</f>
        <v>0.8889648</v>
      </c>
      <c r="J242" s="7">
        <f>[3]ByCountry!J21/1000</f>
        <v>0</v>
      </c>
      <c r="K242" s="7">
        <f>[3]ByCountry!K21/1000</f>
        <v>0.98821559999999997</v>
      </c>
      <c r="L242" s="7">
        <f>[3]ByCountry!L21/1000</f>
        <v>20.043318000000003</v>
      </c>
      <c r="M242" s="7">
        <f>[3]ByCountry!M21/1000</f>
        <v>14.1457356</v>
      </c>
      <c r="N242" s="7">
        <f>[3]ByCountry!N21/1000</f>
        <v>13.307578800000002</v>
      </c>
      <c r="O242" s="7">
        <f>[3]ByCountry!O21/1000</f>
        <v>0.83815679999999881</v>
      </c>
      <c r="P242" s="7">
        <f>[3]ByCountry!P21/1000</f>
        <v>11.61576</v>
      </c>
      <c r="Q242" s="7">
        <f>[3]ByCountry!Q21/1000</f>
        <v>20.319696</v>
      </c>
      <c r="R242" s="7">
        <f>[3]ByCountry!R21/1000</f>
        <v>1.095E-2</v>
      </c>
      <c r="S242" s="7">
        <f>[3]ByCountry!S21/1000</f>
        <v>0.75677640000000002</v>
      </c>
      <c r="T242" s="7">
        <f>[3]ByCountry!T21/1000</f>
        <v>0.49564079999999994</v>
      </c>
    </row>
    <row r="243" spans="1:20" x14ac:dyDescent="0.3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5" spans="1:20" x14ac:dyDescent="0.3">
      <c r="C245" t="str">
        <f t="shared" ref="C245:T245" si="24">C216</f>
        <v>Coal</v>
      </c>
      <c r="D245" t="str">
        <f t="shared" si="24"/>
        <v>Oil</v>
      </c>
      <c r="E245" t="str">
        <f t="shared" si="24"/>
        <v>Gas</v>
      </c>
      <c r="F245" t="str">
        <f t="shared" si="24"/>
        <v>Nuclear</v>
      </c>
      <c r="G245" t="str">
        <f t="shared" si="24"/>
        <v>Hydro</v>
      </c>
      <c r="H245" t="str">
        <f t="shared" si="24"/>
        <v>Biomass</v>
      </c>
      <c r="I245" t="str">
        <f t="shared" si="24"/>
        <v>Solar PV</v>
      </c>
      <c r="J245" t="str">
        <f t="shared" si="24"/>
        <v>Solar Thermal</v>
      </c>
      <c r="K245" t="str">
        <f t="shared" si="24"/>
        <v>Wind</v>
      </c>
      <c r="L245" t="str">
        <f t="shared" si="24"/>
        <v>Total Cent.</v>
      </c>
      <c r="M245" t="str">
        <f t="shared" si="24"/>
        <v>Imports</v>
      </c>
      <c r="N245" t="str">
        <f t="shared" si="24"/>
        <v>Exports</v>
      </c>
      <c r="O245" t="str">
        <f t="shared" si="24"/>
        <v>Net Imports</v>
      </c>
      <c r="P245" t="str">
        <f t="shared" si="24"/>
        <v>Industry</v>
      </c>
      <c r="Q245" t="str">
        <f t="shared" si="24"/>
        <v>dom. System dmd</v>
      </c>
      <c r="R245" t="str">
        <f t="shared" si="24"/>
        <v>Dist. Oil</v>
      </c>
      <c r="S245" t="str">
        <f t="shared" si="24"/>
        <v>Mini Hydro</v>
      </c>
      <c r="T245" t="str">
        <f t="shared" si="24"/>
        <v>Dist.Solar PV</v>
      </c>
    </row>
    <row r="246" spans="1:20" x14ac:dyDescent="0.3">
      <c r="A246" t="str">
        <f>$A$10</f>
        <v>RE</v>
      </c>
      <c r="B246" t="str">
        <f t="shared" ref="B246:T252" si="25">B217</f>
        <v>Angola</v>
      </c>
      <c r="C246">
        <f t="shared" si="25"/>
        <v>0</v>
      </c>
      <c r="D246">
        <f t="shared" si="25"/>
        <v>0</v>
      </c>
      <c r="E246">
        <f t="shared" si="25"/>
        <v>1.5252036</v>
      </c>
      <c r="F246">
        <f t="shared" si="25"/>
        <v>0</v>
      </c>
      <c r="G246">
        <f t="shared" si="25"/>
        <v>4.9887323999999991</v>
      </c>
      <c r="H246">
        <f t="shared" si="25"/>
        <v>2.19</v>
      </c>
      <c r="I246">
        <f t="shared" si="25"/>
        <v>0.34251600000000004</v>
      </c>
      <c r="J246">
        <f t="shared" si="25"/>
        <v>0</v>
      </c>
      <c r="K246">
        <f t="shared" si="25"/>
        <v>0</v>
      </c>
      <c r="L246">
        <f t="shared" si="25"/>
        <v>9.0464519999999968</v>
      </c>
      <c r="M246">
        <f t="shared" si="25"/>
        <v>13.852538400000002</v>
      </c>
      <c r="N246">
        <f t="shared" si="25"/>
        <v>3.5071536000000001</v>
      </c>
      <c r="O246">
        <f t="shared" si="25"/>
        <v>10.345384800000001</v>
      </c>
      <c r="P246">
        <f t="shared" si="25"/>
        <v>8.5891800000000007</v>
      </c>
      <c r="Q246">
        <f t="shared" si="25"/>
        <v>18.228684000000001</v>
      </c>
      <c r="R246">
        <f t="shared" si="25"/>
        <v>1.9972799999999999E-2</v>
      </c>
      <c r="S246">
        <f t="shared" si="25"/>
        <v>0.66952680000000009</v>
      </c>
      <c r="T246">
        <f t="shared" si="25"/>
        <v>0</v>
      </c>
    </row>
    <row r="247" spans="1:20" x14ac:dyDescent="0.3">
      <c r="B247" t="str">
        <f t="shared" si="25"/>
        <v>Botswana</v>
      </c>
      <c r="C247">
        <f t="shared" si="25"/>
        <v>10.265143200000001</v>
      </c>
      <c r="D247">
        <f t="shared" si="25"/>
        <v>0</v>
      </c>
      <c r="E247">
        <f t="shared" si="25"/>
        <v>2.6279999999999999E-4</v>
      </c>
      <c r="F247">
        <f t="shared" si="25"/>
        <v>0</v>
      </c>
      <c r="G247">
        <f t="shared" si="25"/>
        <v>0</v>
      </c>
      <c r="H247">
        <f t="shared" si="25"/>
        <v>0</v>
      </c>
      <c r="I247">
        <f t="shared" si="25"/>
        <v>0</v>
      </c>
      <c r="J247">
        <f t="shared" si="25"/>
        <v>0</v>
      </c>
      <c r="K247">
        <f t="shared" si="25"/>
        <v>0.36415319999999995</v>
      </c>
      <c r="L247">
        <f t="shared" si="25"/>
        <v>10.629559200000001</v>
      </c>
      <c r="M247">
        <f t="shared" si="25"/>
        <v>3.7703916</v>
      </c>
      <c r="N247">
        <f t="shared" si="25"/>
        <v>6.7331988000000003</v>
      </c>
      <c r="O247">
        <f t="shared" si="25"/>
        <v>-2.9628072000000003</v>
      </c>
      <c r="P247">
        <f t="shared" si="25"/>
        <v>4.0576319999999999</v>
      </c>
      <c r="Q247">
        <f t="shared" si="25"/>
        <v>7.0973519999999999</v>
      </c>
      <c r="R247">
        <f t="shared" si="25"/>
        <v>1.9184400000000001E-2</v>
      </c>
      <c r="S247">
        <f t="shared" si="25"/>
        <v>0</v>
      </c>
      <c r="T247">
        <f t="shared" si="25"/>
        <v>0.11869800000000001</v>
      </c>
    </row>
    <row r="248" spans="1:20" x14ac:dyDescent="0.3">
      <c r="B248" t="str">
        <f t="shared" si="25"/>
        <v>DRC</v>
      </c>
      <c r="C248">
        <f t="shared" si="25"/>
        <v>0</v>
      </c>
      <c r="D248">
        <f t="shared" si="25"/>
        <v>0</v>
      </c>
      <c r="E248">
        <f t="shared" si="25"/>
        <v>0</v>
      </c>
      <c r="F248">
        <f t="shared" si="25"/>
        <v>0</v>
      </c>
      <c r="G248">
        <f t="shared" si="25"/>
        <v>72.429169200000004</v>
      </c>
      <c r="H248">
        <f t="shared" si="25"/>
        <v>0</v>
      </c>
      <c r="I248">
        <f t="shared" si="25"/>
        <v>0</v>
      </c>
      <c r="J248">
        <f t="shared" si="25"/>
        <v>0</v>
      </c>
      <c r="K248">
        <f t="shared" si="25"/>
        <v>0</v>
      </c>
      <c r="L248">
        <f t="shared" si="25"/>
        <v>72.429169200000004</v>
      </c>
      <c r="M248">
        <f t="shared" si="25"/>
        <v>0</v>
      </c>
      <c r="N248">
        <f t="shared" si="25"/>
        <v>34.617592799999997</v>
      </c>
      <c r="O248">
        <f t="shared" si="25"/>
        <v>-34.617592799999997</v>
      </c>
      <c r="P248">
        <f t="shared" si="25"/>
        <v>25.999680000000001</v>
      </c>
      <c r="Q248">
        <f t="shared" si="25"/>
        <v>36.129744000000002</v>
      </c>
      <c r="R248">
        <f t="shared" si="25"/>
        <v>0</v>
      </c>
      <c r="S248">
        <f t="shared" si="25"/>
        <v>1.2775584</v>
      </c>
      <c r="T248">
        <f t="shared" si="25"/>
        <v>0</v>
      </c>
    </row>
    <row r="249" spans="1:20" x14ac:dyDescent="0.3">
      <c r="B249" t="str">
        <f t="shared" si="25"/>
        <v>Lesotho</v>
      </c>
      <c r="C249">
        <f t="shared" si="25"/>
        <v>0</v>
      </c>
      <c r="D249">
        <f t="shared" si="25"/>
        <v>0</v>
      </c>
      <c r="E249">
        <f t="shared" si="25"/>
        <v>0</v>
      </c>
      <c r="F249">
        <f t="shared" si="25"/>
        <v>0</v>
      </c>
      <c r="G249">
        <f t="shared" si="25"/>
        <v>0.60365159999999995</v>
      </c>
      <c r="H249">
        <f t="shared" si="25"/>
        <v>0</v>
      </c>
      <c r="I249">
        <f t="shared" si="25"/>
        <v>0</v>
      </c>
      <c r="J249">
        <f t="shared" si="25"/>
        <v>0</v>
      </c>
      <c r="K249">
        <f t="shared" si="25"/>
        <v>5.9305199999999995E-2</v>
      </c>
      <c r="L249">
        <f t="shared" si="25"/>
        <v>0.6629567999999999</v>
      </c>
      <c r="M249">
        <f t="shared" si="25"/>
        <v>0.71210040000000008</v>
      </c>
      <c r="N249">
        <f t="shared" si="25"/>
        <v>0.12649440000000001</v>
      </c>
      <c r="O249">
        <f t="shared" si="25"/>
        <v>0.58560599999999996</v>
      </c>
      <c r="P249">
        <f t="shared" si="25"/>
        <v>0.24615600000000001</v>
      </c>
      <c r="Q249">
        <f t="shared" si="25"/>
        <v>1.1536920000000002</v>
      </c>
      <c r="R249">
        <f t="shared" si="25"/>
        <v>2.6279999999999997E-3</v>
      </c>
      <c r="S249">
        <f t="shared" si="25"/>
        <v>4.3449599999999998E-2</v>
      </c>
      <c r="T249">
        <f t="shared" si="25"/>
        <v>0</v>
      </c>
    </row>
    <row r="250" spans="1:20" x14ac:dyDescent="0.3">
      <c r="B250" t="str">
        <f t="shared" si="25"/>
        <v>Malawi</v>
      </c>
      <c r="C250">
        <f t="shared" si="25"/>
        <v>0</v>
      </c>
      <c r="D250">
        <f t="shared" si="25"/>
        <v>0</v>
      </c>
      <c r="E250">
        <f t="shared" si="25"/>
        <v>0</v>
      </c>
      <c r="F250">
        <f t="shared" si="25"/>
        <v>0</v>
      </c>
      <c r="G250">
        <f t="shared" si="25"/>
        <v>2.878098</v>
      </c>
      <c r="H250">
        <f t="shared" si="25"/>
        <v>0.876</v>
      </c>
      <c r="I250">
        <f t="shared" si="25"/>
        <v>0</v>
      </c>
      <c r="J250">
        <f t="shared" si="25"/>
        <v>0</v>
      </c>
      <c r="K250">
        <f t="shared" si="25"/>
        <v>0.16670279999999998</v>
      </c>
      <c r="L250">
        <f t="shared" si="25"/>
        <v>3.9208007999999999</v>
      </c>
      <c r="M250">
        <f t="shared" si="25"/>
        <v>0</v>
      </c>
      <c r="N250">
        <f t="shared" si="25"/>
        <v>0.41049359999999996</v>
      </c>
      <c r="O250">
        <f t="shared" si="25"/>
        <v>-0.41049359999999996</v>
      </c>
      <c r="P250">
        <f t="shared" si="25"/>
        <v>1.2071280000000002</v>
      </c>
      <c r="Q250">
        <f t="shared" si="25"/>
        <v>3.2692320000000006</v>
      </c>
      <c r="R250">
        <f t="shared" si="25"/>
        <v>0</v>
      </c>
      <c r="S250">
        <f t="shared" si="25"/>
        <v>0.1188732</v>
      </c>
      <c r="T250">
        <f t="shared" si="25"/>
        <v>0</v>
      </c>
    </row>
    <row r="251" spans="1:20" x14ac:dyDescent="0.3">
      <c r="B251" t="str">
        <f t="shared" si="25"/>
        <v>Mozambique</v>
      </c>
      <c r="C251">
        <f t="shared" si="25"/>
        <v>5.7799356</v>
      </c>
      <c r="D251">
        <f t="shared" si="25"/>
        <v>0</v>
      </c>
      <c r="E251">
        <f t="shared" si="25"/>
        <v>3.0115127999999993</v>
      </c>
      <c r="F251">
        <f t="shared" si="25"/>
        <v>0</v>
      </c>
      <c r="G251">
        <f t="shared" si="25"/>
        <v>20.637946799999998</v>
      </c>
      <c r="H251">
        <f t="shared" si="25"/>
        <v>0.41312159999999992</v>
      </c>
      <c r="I251">
        <f t="shared" si="25"/>
        <v>0</v>
      </c>
      <c r="J251">
        <f t="shared" si="25"/>
        <v>0</v>
      </c>
      <c r="K251">
        <f t="shared" si="25"/>
        <v>0.402084</v>
      </c>
      <c r="L251">
        <f t="shared" si="25"/>
        <v>30.244600799999997</v>
      </c>
      <c r="M251">
        <f t="shared" si="25"/>
        <v>1.3750571999999999</v>
      </c>
      <c r="N251">
        <f t="shared" si="25"/>
        <v>23.155307999999998</v>
      </c>
      <c r="O251">
        <f t="shared" si="25"/>
        <v>-21.780250799999997</v>
      </c>
      <c r="P251">
        <f t="shared" si="25"/>
        <v>4.8880799999999995</v>
      </c>
      <c r="Q251">
        <f t="shared" si="25"/>
        <v>7.9278000000000004</v>
      </c>
      <c r="R251">
        <f t="shared" si="25"/>
        <v>0</v>
      </c>
      <c r="S251">
        <f t="shared" si="25"/>
        <v>0.28566359999999996</v>
      </c>
      <c r="T251">
        <f t="shared" si="25"/>
        <v>0</v>
      </c>
    </row>
    <row r="252" spans="1:20" x14ac:dyDescent="0.3">
      <c r="B252" t="str">
        <f t="shared" si="25"/>
        <v>Namibia</v>
      </c>
      <c r="C252">
        <f t="shared" si="25"/>
        <v>2.9578139999999999</v>
      </c>
      <c r="D252">
        <f t="shared" si="25"/>
        <v>0</v>
      </c>
      <c r="E252">
        <f t="shared" si="25"/>
        <v>0.1456788</v>
      </c>
      <c r="F252">
        <f t="shared" si="25"/>
        <v>0</v>
      </c>
      <c r="G252">
        <f t="shared" si="25"/>
        <v>2.4036564</v>
      </c>
      <c r="H252">
        <f t="shared" si="25"/>
        <v>0</v>
      </c>
      <c r="I252">
        <f t="shared" si="25"/>
        <v>0</v>
      </c>
      <c r="J252">
        <f t="shared" si="25"/>
        <v>0</v>
      </c>
      <c r="K252">
        <f t="shared" si="25"/>
        <v>0.3071256</v>
      </c>
      <c r="L252">
        <f t="shared" si="25"/>
        <v>5.8142747999999997</v>
      </c>
      <c r="M252">
        <f t="shared" si="25"/>
        <v>15.405686399999999</v>
      </c>
      <c r="N252">
        <f t="shared" si="25"/>
        <v>14.754380400000001</v>
      </c>
      <c r="O252">
        <f t="shared" si="25"/>
        <v>0.65130599999999872</v>
      </c>
      <c r="P252">
        <f t="shared" si="25"/>
        <v>3.4829760000000003</v>
      </c>
      <c r="Q252">
        <f t="shared" si="25"/>
        <v>6.0925799999999999</v>
      </c>
      <c r="R252">
        <f t="shared" si="25"/>
        <v>0</v>
      </c>
      <c r="S252">
        <f t="shared" si="25"/>
        <v>0.20331960000000002</v>
      </c>
      <c r="T252">
        <f t="shared" si="25"/>
        <v>0</v>
      </c>
    </row>
    <row r="253" spans="1:20" x14ac:dyDescent="0.3">
      <c r="B253" t="str">
        <f t="shared" ref="B253:T256" si="26">B225</f>
        <v>Swaziland</v>
      </c>
      <c r="C253">
        <f t="shared" si="26"/>
        <v>0.13928399999999999</v>
      </c>
      <c r="D253">
        <f t="shared" si="26"/>
        <v>0</v>
      </c>
      <c r="E253">
        <f t="shared" si="26"/>
        <v>1.752E-4</v>
      </c>
      <c r="F253">
        <f t="shared" si="26"/>
        <v>0</v>
      </c>
      <c r="G253">
        <f t="shared" si="26"/>
        <v>0.1341156</v>
      </c>
      <c r="H253">
        <f t="shared" si="26"/>
        <v>0.876</v>
      </c>
      <c r="I253">
        <f t="shared" si="26"/>
        <v>0</v>
      </c>
      <c r="J253">
        <f t="shared" si="26"/>
        <v>0</v>
      </c>
      <c r="K253">
        <f t="shared" si="26"/>
        <v>8.2256399999999993E-2</v>
      </c>
      <c r="L253">
        <f t="shared" si="26"/>
        <v>1.2318311999999998</v>
      </c>
      <c r="M253">
        <f t="shared" si="26"/>
        <v>7.9086155999999992</v>
      </c>
      <c r="N253">
        <f t="shared" si="26"/>
        <v>7.3520927999999994</v>
      </c>
      <c r="O253">
        <f t="shared" si="26"/>
        <v>0.55652279999999976</v>
      </c>
      <c r="P253">
        <f t="shared" si="26"/>
        <v>0.73408799999999996</v>
      </c>
      <c r="Q253">
        <f t="shared" si="26"/>
        <v>1.7467439999999996</v>
      </c>
      <c r="R253">
        <f t="shared" si="26"/>
        <v>6.3071999999999998E-3</v>
      </c>
      <c r="S253">
        <f t="shared" si="26"/>
        <v>7.1656799999999993E-2</v>
      </c>
      <c r="T253">
        <f t="shared" si="26"/>
        <v>5.475E-2</v>
      </c>
    </row>
    <row r="254" spans="1:20" x14ac:dyDescent="0.3">
      <c r="B254" t="str">
        <f t="shared" si="26"/>
        <v>Tanzania</v>
      </c>
      <c r="C254">
        <f t="shared" si="26"/>
        <v>0.1154568</v>
      </c>
      <c r="D254">
        <f t="shared" si="26"/>
        <v>0</v>
      </c>
      <c r="E254">
        <f t="shared" si="26"/>
        <v>1.2326196</v>
      </c>
      <c r="F254">
        <f t="shared" si="26"/>
        <v>0</v>
      </c>
      <c r="G254">
        <f t="shared" si="26"/>
        <v>5.4883151999999997</v>
      </c>
      <c r="H254">
        <f t="shared" si="26"/>
        <v>4.38</v>
      </c>
      <c r="I254">
        <f t="shared" si="26"/>
        <v>5.6908463999999999</v>
      </c>
      <c r="J254">
        <f t="shared" si="26"/>
        <v>0</v>
      </c>
      <c r="K254">
        <f t="shared" si="26"/>
        <v>0.9466931999999999</v>
      </c>
      <c r="L254">
        <f t="shared" si="26"/>
        <v>17.853931199999998</v>
      </c>
      <c r="M254">
        <f t="shared" si="26"/>
        <v>2.0756819999999996</v>
      </c>
      <c r="N254">
        <f t="shared" si="26"/>
        <v>0</v>
      </c>
      <c r="O254">
        <f t="shared" si="26"/>
        <v>2.0756819999999996</v>
      </c>
      <c r="P254">
        <f t="shared" si="26"/>
        <v>7.6404720000000008</v>
      </c>
      <c r="Q254">
        <f t="shared" si="26"/>
        <v>20.694624000000001</v>
      </c>
      <c r="R254">
        <f t="shared" si="26"/>
        <v>2.5491600000000003E-2</v>
      </c>
      <c r="S254">
        <f t="shared" si="26"/>
        <v>0.73505160000000003</v>
      </c>
      <c r="T254">
        <f t="shared" si="26"/>
        <v>1.9936883999999999</v>
      </c>
    </row>
    <row r="255" spans="1:20" x14ac:dyDescent="0.3">
      <c r="B255" t="str">
        <f t="shared" si="26"/>
        <v>Zambia</v>
      </c>
      <c r="C255">
        <f t="shared" si="26"/>
        <v>0</v>
      </c>
      <c r="D255">
        <f t="shared" si="26"/>
        <v>0</v>
      </c>
      <c r="E255">
        <f t="shared" si="26"/>
        <v>6.1320000000000005E-4</v>
      </c>
      <c r="F255">
        <f t="shared" si="26"/>
        <v>0</v>
      </c>
      <c r="G255">
        <f t="shared" si="26"/>
        <v>22.765225200000003</v>
      </c>
      <c r="H255">
        <f t="shared" si="26"/>
        <v>0</v>
      </c>
      <c r="I255">
        <f t="shared" si="26"/>
        <v>0</v>
      </c>
      <c r="J255">
        <f t="shared" si="26"/>
        <v>0</v>
      </c>
      <c r="K255">
        <f t="shared" si="26"/>
        <v>1.5507827999999999</v>
      </c>
      <c r="L255">
        <f t="shared" si="26"/>
        <v>24.316621200000004</v>
      </c>
      <c r="M255">
        <f t="shared" si="26"/>
        <v>13.945043999999999</v>
      </c>
      <c r="N255">
        <f t="shared" si="26"/>
        <v>3.8787528</v>
      </c>
      <c r="O255">
        <f t="shared" si="26"/>
        <v>10.0662912</v>
      </c>
      <c r="P255">
        <f t="shared" si="26"/>
        <v>21.722171999999997</v>
      </c>
      <c r="Q255">
        <f t="shared" si="26"/>
        <v>32.497848000000005</v>
      </c>
      <c r="R255">
        <f t="shared" si="26"/>
        <v>8.4971999999999999E-3</v>
      </c>
      <c r="S255">
        <f t="shared" si="26"/>
        <v>1.1423915999999998</v>
      </c>
      <c r="T255">
        <f t="shared" si="26"/>
        <v>0</v>
      </c>
    </row>
    <row r="256" spans="1:20" x14ac:dyDescent="0.3">
      <c r="B256" t="str">
        <f t="shared" si="26"/>
        <v>Zimbabwe</v>
      </c>
      <c r="C256">
        <f t="shared" si="26"/>
        <v>10.480989600000001</v>
      </c>
      <c r="D256">
        <f t="shared" si="26"/>
        <v>0</v>
      </c>
      <c r="E256">
        <f t="shared" si="26"/>
        <v>2.8032E-3</v>
      </c>
      <c r="F256">
        <f t="shared" si="26"/>
        <v>0</v>
      </c>
      <c r="G256">
        <f t="shared" si="26"/>
        <v>5.6354831999999995</v>
      </c>
      <c r="H256">
        <f t="shared" si="26"/>
        <v>0.66567239999999994</v>
      </c>
      <c r="I256">
        <f t="shared" si="26"/>
        <v>0</v>
      </c>
      <c r="J256">
        <f t="shared" si="26"/>
        <v>0</v>
      </c>
      <c r="K256">
        <f t="shared" si="26"/>
        <v>0.98628840000000007</v>
      </c>
      <c r="L256">
        <f t="shared" si="26"/>
        <v>17.771236800000004</v>
      </c>
      <c r="M256">
        <f t="shared" si="26"/>
        <v>10.929501599999998</v>
      </c>
      <c r="N256">
        <f t="shared" si="26"/>
        <v>7.864377600000001</v>
      </c>
      <c r="O256">
        <f t="shared" si="26"/>
        <v>3.0651239999999969</v>
      </c>
      <c r="P256">
        <f t="shared" si="26"/>
        <v>11.61576</v>
      </c>
      <c r="Q256">
        <f t="shared" si="26"/>
        <v>20.319696</v>
      </c>
      <c r="R256">
        <f t="shared" si="26"/>
        <v>3.1623600000000002E-2</v>
      </c>
      <c r="S256">
        <f t="shared" si="26"/>
        <v>0.7742964</v>
      </c>
      <c r="T256">
        <f t="shared" si="26"/>
        <v>0.49564079999999994</v>
      </c>
    </row>
    <row r="257" spans="1:20" x14ac:dyDescent="0.3">
      <c r="A257" t="s">
        <v>49</v>
      </c>
      <c r="B257" t="str">
        <f t="shared" ref="B257:T263" si="27">B231</f>
        <v>Angola</v>
      </c>
      <c r="C257">
        <f t="shared" si="27"/>
        <v>0</v>
      </c>
      <c r="D257">
        <f t="shared" si="27"/>
        <v>1.1475600000000001E-2</v>
      </c>
      <c r="E257">
        <f t="shared" si="27"/>
        <v>2.6264231999999996</v>
      </c>
      <c r="F257">
        <f t="shared" si="27"/>
        <v>0</v>
      </c>
      <c r="G257">
        <f t="shared" si="27"/>
        <v>4.6897536000000004</v>
      </c>
      <c r="H257">
        <f t="shared" si="27"/>
        <v>2.19</v>
      </c>
      <c r="I257">
        <f t="shared" si="27"/>
        <v>6.8683655999999988</v>
      </c>
      <c r="J257">
        <f t="shared" si="27"/>
        <v>0</v>
      </c>
      <c r="K257">
        <f t="shared" si="27"/>
        <v>0</v>
      </c>
      <c r="L257">
        <f t="shared" si="27"/>
        <v>16.386017999999996</v>
      </c>
      <c r="M257">
        <f t="shared" si="27"/>
        <v>3.0060815999999995</v>
      </c>
      <c r="N257">
        <f t="shared" si="27"/>
        <v>0</v>
      </c>
      <c r="O257">
        <f t="shared" si="27"/>
        <v>3.0060815999999995</v>
      </c>
      <c r="P257">
        <f t="shared" si="27"/>
        <v>8.5891800000000007</v>
      </c>
      <c r="Q257">
        <f t="shared" si="27"/>
        <v>18.228684000000001</v>
      </c>
      <c r="R257">
        <f t="shared" si="27"/>
        <v>1.85712E-2</v>
      </c>
      <c r="S257">
        <f t="shared" si="27"/>
        <v>0.67057800000000001</v>
      </c>
      <c r="T257">
        <f t="shared" si="27"/>
        <v>0</v>
      </c>
    </row>
    <row r="258" spans="1:20" x14ac:dyDescent="0.3">
      <c r="B258" t="str">
        <f t="shared" si="27"/>
        <v>Botswana</v>
      </c>
      <c r="C258">
        <f t="shared" si="27"/>
        <v>10.265143200000001</v>
      </c>
      <c r="D258">
        <f t="shared" si="27"/>
        <v>0</v>
      </c>
      <c r="E258">
        <f t="shared" si="27"/>
        <v>2.6279999999999999E-4</v>
      </c>
      <c r="F258">
        <f t="shared" si="27"/>
        <v>0</v>
      </c>
      <c r="G258">
        <f t="shared" si="27"/>
        <v>0</v>
      </c>
      <c r="H258">
        <f t="shared" si="27"/>
        <v>0</v>
      </c>
      <c r="I258">
        <f t="shared" si="27"/>
        <v>0</v>
      </c>
      <c r="J258">
        <f t="shared" si="27"/>
        <v>0</v>
      </c>
      <c r="K258">
        <f t="shared" si="27"/>
        <v>0.36406560000000004</v>
      </c>
      <c r="L258">
        <f t="shared" si="27"/>
        <v>10.6294716</v>
      </c>
      <c r="M258">
        <f t="shared" si="27"/>
        <v>2.9445863999999995</v>
      </c>
      <c r="N258">
        <f t="shared" si="27"/>
        <v>5.9097587999999996</v>
      </c>
      <c r="O258">
        <f t="shared" si="27"/>
        <v>-2.9651723999999997</v>
      </c>
      <c r="P258">
        <f t="shared" si="27"/>
        <v>4.0576319999999999</v>
      </c>
      <c r="Q258">
        <f t="shared" si="27"/>
        <v>7.0973519999999999</v>
      </c>
      <c r="R258">
        <f t="shared" si="27"/>
        <v>1.9184400000000001E-2</v>
      </c>
      <c r="S258">
        <f t="shared" si="27"/>
        <v>0</v>
      </c>
      <c r="T258">
        <f t="shared" si="27"/>
        <v>0.1215012</v>
      </c>
    </row>
    <row r="259" spans="1:20" x14ac:dyDescent="0.3">
      <c r="B259" t="str">
        <f t="shared" si="27"/>
        <v>DRC</v>
      </c>
      <c r="C259">
        <f t="shared" si="27"/>
        <v>0</v>
      </c>
      <c r="D259">
        <f t="shared" si="27"/>
        <v>0</v>
      </c>
      <c r="E259">
        <f t="shared" si="27"/>
        <v>1.5691788</v>
      </c>
      <c r="F259">
        <f t="shared" si="27"/>
        <v>0</v>
      </c>
      <c r="G259">
        <f t="shared" si="27"/>
        <v>25.041073200000003</v>
      </c>
      <c r="H259">
        <f t="shared" si="27"/>
        <v>2.19</v>
      </c>
      <c r="I259">
        <f t="shared" si="27"/>
        <v>7.9692348000000006</v>
      </c>
      <c r="J259">
        <f t="shared" si="27"/>
        <v>0</v>
      </c>
      <c r="K259">
        <f t="shared" si="27"/>
        <v>0</v>
      </c>
      <c r="L259">
        <f t="shared" si="27"/>
        <v>36.769486800000003</v>
      </c>
      <c r="M259">
        <f t="shared" si="27"/>
        <v>1.5350147999999999</v>
      </c>
      <c r="N259">
        <f t="shared" si="27"/>
        <v>0.49537799999999999</v>
      </c>
      <c r="O259">
        <f t="shared" si="27"/>
        <v>1.0396368</v>
      </c>
      <c r="P259">
        <f t="shared" si="27"/>
        <v>25.999680000000001</v>
      </c>
      <c r="Q259">
        <f t="shared" si="27"/>
        <v>36.129744000000002</v>
      </c>
      <c r="R259">
        <f t="shared" si="27"/>
        <v>1.4191200000000001E-2</v>
      </c>
      <c r="S259">
        <f t="shared" si="27"/>
        <v>1.2652067999999999</v>
      </c>
      <c r="T259">
        <f t="shared" si="27"/>
        <v>0</v>
      </c>
    </row>
    <row r="260" spans="1:20" x14ac:dyDescent="0.3">
      <c r="B260" t="str">
        <f t="shared" si="27"/>
        <v>Lesotho</v>
      </c>
      <c r="C260">
        <f t="shared" si="27"/>
        <v>0</v>
      </c>
      <c r="D260">
        <f t="shared" si="27"/>
        <v>0</v>
      </c>
      <c r="E260">
        <f t="shared" si="27"/>
        <v>0</v>
      </c>
      <c r="F260">
        <f t="shared" si="27"/>
        <v>0</v>
      </c>
      <c r="G260">
        <f t="shared" si="27"/>
        <v>0.60365159999999995</v>
      </c>
      <c r="H260">
        <f t="shared" si="27"/>
        <v>0</v>
      </c>
      <c r="I260">
        <f t="shared" si="27"/>
        <v>0</v>
      </c>
      <c r="J260">
        <f t="shared" si="27"/>
        <v>0</v>
      </c>
      <c r="K260">
        <f t="shared" si="27"/>
        <v>5.9305199999999995E-2</v>
      </c>
      <c r="L260">
        <f t="shared" si="27"/>
        <v>0.6629567999999999</v>
      </c>
      <c r="M260">
        <f t="shared" si="27"/>
        <v>0.71210040000000008</v>
      </c>
      <c r="N260">
        <f t="shared" si="27"/>
        <v>0.12649440000000001</v>
      </c>
      <c r="O260">
        <f t="shared" si="27"/>
        <v>0.58560599999999996</v>
      </c>
      <c r="P260">
        <f t="shared" si="27"/>
        <v>0.24615600000000001</v>
      </c>
      <c r="Q260">
        <f t="shared" si="27"/>
        <v>1.1536920000000002</v>
      </c>
      <c r="R260">
        <f t="shared" si="27"/>
        <v>2.6279999999999997E-3</v>
      </c>
      <c r="S260">
        <f t="shared" si="27"/>
        <v>4.3449599999999998E-2</v>
      </c>
      <c r="T260">
        <f t="shared" si="27"/>
        <v>0</v>
      </c>
    </row>
    <row r="261" spans="1:20" x14ac:dyDescent="0.3">
      <c r="B261" t="str">
        <f t="shared" si="27"/>
        <v>Malawi</v>
      </c>
      <c r="C261">
        <f t="shared" si="27"/>
        <v>0</v>
      </c>
      <c r="D261">
        <f t="shared" si="27"/>
        <v>0</v>
      </c>
      <c r="E261">
        <f t="shared" si="27"/>
        <v>0</v>
      </c>
      <c r="F261">
        <f t="shared" si="27"/>
        <v>0</v>
      </c>
      <c r="G261">
        <f t="shared" si="27"/>
        <v>2.878098</v>
      </c>
      <c r="H261">
        <f t="shared" si="27"/>
        <v>0.876</v>
      </c>
      <c r="I261">
        <f t="shared" si="27"/>
        <v>0</v>
      </c>
      <c r="J261">
        <f t="shared" si="27"/>
        <v>0</v>
      </c>
      <c r="K261">
        <f t="shared" si="27"/>
        <v>0.16670279999999998</v>
      </c>
      <c r="L261">
        <f t="shared" si="27"/>
        <v>3.9208007999999999</v>
      </c>
      <c r="M261">
        <f t="shared" si="27"/>
        <v>0</v>
      </c>
      <c r="N261">
        <f t="shared" si="27"/>
        <v>0.41049359999999996</v>
      </c>
      <c r="O261">
        <f t="shared" si="27"/>
        <v>-0.41049359999999996</v>
      </c>
      <c r="P261">
        <f t="shared" si="27"/>
        <v>1.2071280000000002</v>
      </c>
      <c r="Q261">
        <f t="shared" si="27"/>
        <v>3.2692320000000006</v>
      </c>
      <c r="R261">
        <f t="shared" si="27"/>
        <v>0</v>
      </c>
      <c r="S261">
        <f t="shared" si="27"/>
        <v>0.1188732</v>
      </c>
      <c r="T261">
        <f t="shared" si="27"/>
        <v>0</v>
      </c>
    </row>
    <row r="262" spans="1:20" x14ac:dyDescent="0.3">
      <c r="B262" t="str">
        <f t="shared" si="27"/>
        <v>Mozambique</v>
      </c>
      <c r="C262">
        <f t="shared" si="27"/>
        <v>6.229323599999999</v>
      </c>
      <c r="D262">
        <f t="shared" si="27"/>
        <v>0</v>
      </c>
      <c r="E262">
        <f t="shared" si="27"/>
        <v>0.54031679999999993</v>
      </c>
      <c r="F262">
        <f t="shared" si="27"/>
        <v>0</v>
      </c>
      <c r="G262">
        <f t="shared" si="27"/>
        <v>20.637946799999998</v>
      </c>
      <c r="H262">
        <f t="shared" si="27"/>
        <v>4.38</v>
      </c>
      <c r="I262">
        <f t="shared" si="27"/>
        <v>0</v>
      </c>
      <c r="J262">
        <f t="shared" si="27"/>
        <v>0</v>
      </c>
      <c r="K262">
        <f t="shared" si="27"/>
        <v>0.402084</v>
      </c>
      <c r="L262">
        <f t="shared" si="27"/>
        <v>32.189671199999992</v>
      </c>
      <c r="M262">
        <f t="shared" si="27"/>
        <v>0.84753000000000001</v>
      </c>
      <c r="N262">
        <f t="shared" si="27"/>
        <v>24.572851199999999</v>
      </c>
      <c r="O262">
        <f t="shared" si="27"/>
        <v>-23.7253212</v>
      </c>
      <c r="P262">
        <f t="shared" si="27"/>
        <v>4.8880799999999995</v>
      </c>
      <c r="Q262">
        <f t="shared" si="27"/>
        <v>7.9278000000000004</v>
      </c>
      <c r="R262">
        <f t="shared" si="27"/>
        <v>0</v>
      </c>
      <c r="S262">
        <f t="shared" si="27"/>
        <v>0.28566359999999996</v>
      </c>
      <c r="T262">
        <f t="shared" si="27"/>
        <v>0</v>
      </c>
    </row>
    <row r="263" spans="1:20" x14ac:dyDescent="0.3">
      <c r="B263" t="str">
        <f t="shared" si="27"/>
        <v>Namibia</v>
      </c>
      <c r="C263">
        <f t="shared" si="27"/>
        <v>3.2367323999999997</v>
      </c>
      <c r="D263">
        <f t="shared" si="27"/>
        <v>0</v>
      </c>
      <c r="E263">
        <f t="shared" si="27"/>
        <v>6.3889307999999989</v>
      </c>
      <c r="F263">
        <f t="shared" si="27"/>
        <v>0</v>
      </c>
      <c r="G263">
        <f t="shared" si="27"/>
        <v>2.4036564</v>
      </c>
      <c r="H263">
        <f t="shared" si="27"/>
        <v>0</v>
      </c>
      <c r="I263">
        <f t="shared" si="27"/>
        <v>0</v>
      </c>
      <c r="J263">
        <f t="shared" si="27"/>
        <v>0</v>
      </c>
      <c r="K263">
        <f t="shared" si="27"/>
        <v>0.3071256</v>
      </c>
      <c r="L263">
        <f t="shared" si="27"/>
        <v>12.336445199999998</v>
      </c>
      <c r="M263">
        <f t="shared" si="27"/>
        <v>0.14795640000000002</v>
      </c>
      <c r="N263">
        <f t="shared" si="27"/>
        <v>6.0189083999999999</v>
      </c>
      <c r="O263">
        <f t="shared" si="27"/>
        <v>-5.8709519999999999</v>
      </c>
      <c r="P263">
        <f t="shared" si="27"/>
        <v>3.4829760000000003</v>
      </c>
      <c r="Q263">
        <f t="shared" si="27"/>
        <v>6.0925799999999999</v>
      </c>
      <c r="R263">
        <f t="shared" si="27"/>
        <v>0</v>
      </c>
      <c r="S263">
        <f t="shared" si="27"/>
        <v>0.20331960000000002</v>
      </c>
      <c r="T263">
        <f t="shared" si="27"/>
        <v>0</v>
      </c>
    </row>
    <row r="264" spans="1:20" x14ac:dyDescent="0.3">
      <c r="B264" t="str">
        <f t="shared" ref="B264:T267" si="28">B239</f>
        <v>Swaziland</v>
      </c>
      <c r="C264">
        <f t="shared" si="28"/>
        <v>0.23485559999999997</v>
      </c>
      <c r="D264">
        <f t="shared" si="28"/>
        <v>0</v>
      </c>
      <c r="E264">
        <f t="shared" si="28"/>
        <v>8.7600000000000002E-5</v>
      </c>
      <c r="F264">
        <f t="shared" si="28"/>
        <v>0</v>
      </c>
      <c r="G264">
        <f t="shared" si="28"/>
        <v>0.1341156</v>
      </c>
      <c r="H264">
        <f t="shared" si="28"/>
        <v>0.876</v>
      </c>
      <c r="I264">
        <f t="shared" si="28"/>
        <v>0</v>
      </c>
      <c r="J264">
        <f t="shared" si="28"/>
        <v>0</v>
      </c>
      <c r="K264">
        <f t="shared" si="28"/>
        <v>8.2256399999999993E-2</v>
      </c>
      <c r="L264">
        <f t="shared" si="28"/>
        <v>1.3273151999999999</v>
      </c>
      <c r="M264">
        <f t="shared" si="28"/>
        <v>6.6123108000000004</v>
      </c>
      <c r="N264">
        <f t="shared" si="28"/>
        <v>6.1501331999999991</v>
      </c>
      <c r="O264">
        <f t="shared" si="28"/>
        <v>0.46217760000000091</v>
      </c>
      <c r="P264">
        <f t="shared" si="28"/>
        <v>0.73408799999999996</v>
      </c>
      <c r="Q264">
        <f t="shared" si="28"/>
        <v>1.7467439999999996</v>
      </c>
      <c r="R264">
        <f t="shared" si="28"/>
        <v>6.3071999999999998E-3</v>
      </c>
      <c r="S264">
        <f t="shared" si="28"/>
        <v>7.0693199999999998E-2</v>
      </c>
      <c r="T264">
        <f t="shared" si="28"/>
        <v>5.475E-2</v>
      </c>
    </row>
    <row r="265" spans="1:20" x14ac:dyDescent="0.3">
      <c r="B265" t="str">
        <f t="shared" si="28"/>
        <v>Tanzania</v>
      </c>
      <c r="C265">
        <f t="shared" si="28"/>
        <v>0.1109016</v>
      </c>
      <c r="D265">
        <f t="shared" si="28"/>
        <v>0</v>
      </c>
      <c r="E265">
        <f t="shared" si="28"/>
        <v>1.1748912</v>
      </c>
      <c r="F265">
        <f t="shared" si="28"/>
        <v>0</v>
      </c>
      <c r="G265">
        <f t="shared" si="28"/>
        <v>5.9393675999999997</v>
      </c>
      <c r="H265">
        <f t="shared" si="28"/>
        <v>4.38</v>
      </c>
      <c r="I265">
        <f t="shared" si="28"/>
        <v>6.1933199999999999</v>
      </c>
      <c r="J265">
        <f t="shared" si="28"/>
        <v>0</v>
      </c>
      <c r="K265">
        <f t="shared" si="28"/>
        <v>0.96281159999999999</v>
      </c>
      <c r="L265">
        <f t="shared" si="28"/>
        <v>18.761292000000001</v>
      </c>
      <c r="M265">
        <f t="shared" si="28"/>
        <v>1.5088224000000001</v>
      </c>
      <c r="N265">
        <f t="shared" si="28"/>
        <v>0</v>
      </c>
      <c r="O265">
        <f t="shared" si="28"/>
        <v>1.5088224000000001</v>
      </c>
      <c r="P265">
        <f t="shared" si="28"/>
        <v>7.6404720000000008</v>
      </c>
      <c r="Q265">
        <f t="shared" si="28"/>
        <v>20.694624000000001</v>
      </c>
      <c r="R265">
        <f t="shared" si="28"/>
        <v>0</v>
      </c>
      <c r="S265">
        <f t="shared" si="28"/>
        <v>0.75020640000000005</v>
      </c>
      <c r="T265">
        <f t="shared" si="28"/>
        <v>1.7080248</v>
      </c>
    </row>
    <row r="266" spans="1:20" x14ac:dyDescent="0.3">
      <c r="B266" t="str">
        <f t="shared" si="28"/>
        <v>Zambia</v>
      </c>
      <c r="C266">
        <f t="shared" si="28"/>
        <v>0</v>
      </c>
      <c r="D266">
        <f t="shared" si="28"/>
        <v>0</v>
      </c>
      <c r="E266">
        <f t="shared" si="28"/>
        <v>6.1320000000000005E-4</v>
      </c>
      <c r="F266">
        <f t="shared" si="28"/>
        <v>0</v>
      </c>
      <c r="G266">
        <f t="shared" si="28"/>
        <v>23.926450800000001</v>
      </c>
      <c r="H266">
        <f t="shared" si="28"/>
        <v>0</v>
      </c>
      <c r="I266">
        <f t="shared" si="28"/>
        <v>5.5244064000000002</v>
      </c>
      <c r="J266">
        <f t="shared" si="28"/>
        <v>0</v>
      </c>
      <c r="K266">
        <f t="shared" si="28"/>
        <v>1.6332143999999997</v>
      </c>
      <c r="L266">
        <f t="shared" si="28"/>
        <v>31.084684800000002</v>
      </c>
      <c r="M266">
        <f t="shared" si="28"/>
        <v>9.0980484000000015</v>
      </c>
      <c r="N266">
        <f t="shared" si="28"/>
        <v>5.7997332000000004</v>
      </c>
      <c r="O266">
        <f t="shared" si="28"/>
        <v>3.2983152000000011</v>
      </c>
      <c r="P266">
        <f t="shared" si="28"/>
        <v>21.722171999999997</v>
      </c>
      <c r="Q266">
        <f t="shared" si="28"/>
        <v>32.497848000000005</v>
      </c>
      <c r="R266">
        <f t="shared" si="28"/>
        <v>8.4971999999999999E-3</v>
      </c>
      <c r="S266">
        <f t="shared" si="28"/>
        <v>1.1423915999999998</v>
      </c>
      <c r="T266">
        <f t="shared" si="28"/>
        <v>0</v>
      </c>
    </row>
    <row r="267" spans="1:20" x14ac:dyDescent="0.3">
      <c r="B267" t="str">
        <f t="shared" si="28"/>
        <v>Zimbabwe</v>
      </c>
      <c r="C267">
        <f t="shared" si="28"/>
        <v>13.0364568</v>
      </c>
      <c r="D267">
        <f t="shared" si="28"/>
        <v>0</v>
      </c>
      <c r="E267">
        <f t="shared" si="28"/>
        <v>2.8032E-3</v>
      </c>
      <c r="F267">
        <f t="shared" si="28"/>
        <v>0</v>
      </c>
      <c r="G267">
        <f t="shared" si="28"/>
        <v>4.8490979999999988</v>
      </c>
      <c r="H267">
        <f t="shared" si="28"/>
        <v>0.27777960000000002</v>
      </c>
      <c r="I267">
        <f t="shared" si="28"/>
        <v>0.8889648</v>
      </c>
      <c r="J267">
        <f t="shared" si="28"/>
        <v>0</v>
      </c>
      <c r="K267">
        <f t="shared" si="28"/>
        <v>0.98821559999999997</v>
      </c>
      <c r="L267">
        <f t="shared" si="28"/>
        <v>20.043318000000003</v>
      </c>
      <c r="M267">
        <f t="shared" si="28"/>
        <v>14.1457356</v>
      </c>
      <c r="N267">
        <f t="shared" si="28"/>
        <v>13.307578800000002</v>
      </c>
      <c r="O267">
        <f t="shared" si="28"/>
        <v>0.83815679999999881</v>
      </c>
      <c r="P267">
        <f t="shared" si="28"/>
        <v>11.61576</v>
      </c>
      <c r="Q267">
        <f t="shared" si="28"/>
        <v>20.319696</v>
      </c>
      <c r="R267">
        <f t="shared" si="28"/>
        <v>1.095E-2</v>
      </c>
      <c r="S267">
        <f t="shared" si="28"/>
        <v>0.75677640000000002</v>
      </c>
      <c r="T267">
        <f t="shared" si="28"/>
        <v>0.49564079999999994</v>
      </c>
    </row>
    <row r="276" spans="2:20" x14ac:dyDescent="0.3">
      <c r="C276" t="str">
        <f>C245</f>
        <v>Coal</v>
      </c>
      <c r="D276" t="str">
        <f t="shared" ref="D276:T276" si="29">D245</f>
        <v>Oil</v>
      </c>
      <c r="E276" t="str">
        <f t="shared" si="29"/>
        <v>Gas</v>
      </c>
      <c r="F276" t="str">
        <f t="shared" si="29"/>
        <v>Nuclear</v>
      </c>
      <c r="G276" t="str">
        <f t="shared" si="29"/>
        <v>Hydro</v>
      </c>
      <c r="H276" t="str">
        <f t="shared" si="29"/>
        <v>Biomass</v>
      </c>
      <c r="I276" t="str">
        <f t="shared" si="29"/>
        <v>Solar PV</v>
      </c>
      <c r="J276" t="str">
        <f t="shared" si="29"/>
        <v>Solar Thermal</v>
      </c>
      <c r="K276" t="str">
        <f t="shared" si="29"/>
        <v>Wind</v>
      </c>
      <c r="L276" t="str">
        <f t="shared" si="29"/>
        <v>Total Cent.</v>
      </c>
      <c r="M276" t="str">
        <f t="shared" si="29"/>
        <v>Imports</v>
      </c>
      <c r="N276" t="str">
        <f t="shared" si="29"/>
        <v>Exports</v>
      </c>
      <c r="O276" t="str">
        <f t="shared" si="29"/>
        <v>Net Imports</v>
      </c>
      <c r="P276" t="str">
        <f t="shared" si="29"/>
        <v>Industry</v>
      </c>
      <c r="Q276" t="str">
        <f t="shared" si="29"/>
        <v>dom. System dmd</v>
      </c>
      <c r="R276" t="str">
        <f t="shared" si="29"/>
        <v>Dist. Oil</v>
      </c>
      <c r="S276" t="str">
        <f t="shared" si="29"/>
        <v>Mini Hydro</v>
      </c>
      <c r="T276" t="str">
        <f t="shared" si="29"/>
        <v>Dist.Solar PV</v>
      </c>
    </row>
    <row r="277" spans="2:20" x14ac:dyDescent="0.3">
      <c r="B277" t="str">
        <f>A246</f>
        <v>RE</v>
      </c>
      <c r="C277">
        <f t="shared" ref="C277:T277" si="30">C224</f>
        <v>282.67013279999998</v>
      </c>
      <c r="D277">
        <f t="shared" si="30"/>
        <v>0</v>
      </c>
      <c r="E277">
        <f t="shared" si="30"/>
        <v>0.57509400000000011</v>
      </c>
      <c r="F277">
        <f t="shared" si="30"/>
        <v>16.521360000000001</v>
      </c>
      <c r="G277">
        <f t="shared" si="30"/>
        <v>1.2042372000000001</v>
      </c>
      <c r="H277">
        <f t="shared" si="30"/>
        <v>0.78839999999999999</v>
      </c>
      <c r="I277">
        <f t="shared" si="30"/>
        <v>30.375650399999998</v>
      </c>
      <c r="J277">
        <f t="shared" si="30"/>
        <v>1.1205791999999999</v>
      </c>
      <c r="K277">
        <f t="shared" si="30"/>
        <v>45.593084400000002</v>
      </c>
      <c r="L277">
        <f t="shared" si="30"/>
        <v>378.84853799999991</v>
      </c>
      <c r="M277">
        <f t="shared" si="30"/>
        <v>29.615194800000001</v>
      </c>
      <c r="N277">
        <f t="shared" si="30"/>
        <v>1.4282304000000001</v>
      </c>
      <c r="O277">
        <f t="shared" si="30"/>
        <v>28.186964400000001</v>
      </c>
      <c r="P277">
        <f t="shared" si="30"/>
        <v>237.07450800000001</v>
      </c>
      <c r="Q277">
        <f t="shared" si="30"/>
        <v>414.71679599999999</v>
      </c>
      <c r="R277">
        <f t="shared" si="30"/>
        <v>0</v>
      </c>
      <c r="S277">
        <f t="shared" si="30"/>
        <v>0.876</v>
      </c>
      <c r="T277">
        <f t="shared" si="30"/>
        <v>43.0196592</v>
      </c>
    </row>
    <row r="278" spans="2:20" x14ac:dyDescent="0.3">
      <c r="B278" t="str">
        <f>A257</f>
        <v>RE no Inga</v>
      </c>
      <c r="C278">
        <f t="shared" ref="C278:T278" si="31">C238</f>
        <v>282.77954519999997</v>
      </c>
      <c r="D278">
        <f t="shared" si="31"/>
        <v>0</v>
      </c>
      <c r="E278">
        <f t="shared" si="31"/>
        <v>0.59690639999999995</v>
      </c>
      <c r="F278">
        <f t="shared" si="31"/>
        <v>26.9170272</v>
      </c>
      <c r="G278">
        <f t="shared" si="31"/>
        <v>1.2169391999999999</v>
      </c>
      <c r="H278">
        <f t="shared" si="31"/>
        <v>0.78839999999999999</v>
      </c>
      <c r="I278">
        <f t="shared" si="31"/>
        <v>34.008071999999999</v>
      </c>
      <c r="J278">
        <f t="shared" si="31"/>
        <v>1.1205791999999999</v>
      </c>
      <c r="K278">
        <f t="shared" si="31"/>
        <v>42.549597599999998</v>
      </c>
      <c r="L278">
        <f t="shared" si="31"/>
        <v>389.97706679999999</v>
      </c>
      <c r="M278">
        <f t="shared" si="31"/>
        <v>24.374349600000002</v>
      </c>
      <c r="N278">
        <f t="shared" si="31"/>
        <v>3.8582543999999999</v>
      </c>
      <c r="O278">
        <f t="shared" si="31"/>
        <v>20.516095200000002</v>
      </c>
      <c r="P278">
        <f t="shared" si="31"/>
        <v>237.07450800000001</v>
      </c>
      <c r="Q278">
        <f t="shared" si="31"/>
        <v>414.71679599999999</v>
      </c>
      <c r="R278">
        <f t="shared" si="31"/>
        <v>0</v>
      </c>
      <c r="S278">
        <f t="shared" si="31"/>
        <v>0.876</v>
      </c>
      <c r="T278">
        <f t="shared" si="31"/>
        <v>40.030922399999994</v>
      </c>
    </row>
    <row r="279" spans="2:20" x14ac:dyDescent="0.3">
      <c r="O279">
        <f>O277-O278</f>
        <v>7.6708691999999985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AB279"/>
  <sheetViews>
    <sheetView zoomScale="70" zoomScaleNormal="70" workbookViewId="0">
      <selection activeCell="W9" sqref="W9:W52"/>
    </sheetView>
  </sheetViews>
  <sheetFormatPr defaultRowHeight="14.4" x14ac:dyDescent="0.3"/>
  <cols>
    <col min="3" max="3" width="11.88671875" customWidth="1"/>
    <col min="4" max="4" width="12.44140625" customWidth="1"/>
    <col min="5" max="5" width="11.109375" customWidth="1"/>
    <col min="6" max="6" width="11.5546875" customWidth="1"/>
  </cols>
  <sheetData>
    <row r="3" spans="1:23" x14ac:dyDescent="0.3">
      <c r="D3" s="6"/>
      <c r="E3" s="6"/>
      <c r="F3" s="6"/>
    </row>
    <row r="4" spans="1:23" x14ac:dyDescent="0.3">
      <c r="D4" s="6"/>
      <c r="E4" s="6"/>
      <c r="F4" s="6"/>
    </row>
    <row r="5" spans="1:23" x14ac:dyDescent="0.3">
      <c r="D5" s="6"/>
      <c r="E5" s="6"/>
      <c r="F5" s="6"/>
    </row>
    <row r="6" spans="1:23" x14ac:dyDescent="0.3">
      <c r="D6" s="6"/>
      <c r="E6" s="6"/>
      <c r="F6" s="6"/>
    </row>
    <row r="7" spans="1:23" x14ac:dyDescent="0.3">
      <c r="D7" s="6"/>
      <c r="E7" s="6"/>
      <c r="F7" s="6"/>
    </row>
    <row r="8" spans="1:23" ht="18" thickBot="1" x14ac:dyDescent="0.4">
      <c r="C8" s="4" t="s">
        <v>6</v>
      </c>
      <c r="D8" s="4"/>
      <c r="E8" s="4"/>
      <c r="F8" s="6"/>
    </row>
    <row r="9" spans="1:23" ht="15" thickTop="1" x14ac:dyDescent="0.3">
      <c r="C9" t="str">
        <f>[1]Sum!C9</f>
        <v>Coal</v>
      </c>
      <c r="D9" t="str">
        <f>[1]Sum!D9</f>
        <v>Oil</v>
      </c>
      <c r="E9" t="str">
        <f>[1]Sum!E9</f>
        <v>Gas</v>
      </c>
      <c r="F9" t="str">
        <f>[1]Sum!F9</f>
        <v>Nuclear</v>
      </c>
      <c r="G9" t="str">
        <f>[1]Sum!G9</f>
        <v>Hydro</v>
      </c>
      <c r="H9" t="str">
        <f>[1]Sum!H9</f>
        <v>Biomass</v>
      </c>
      <c r="I9" t="str">
        <f>[1]Sum!I9</f>
        <v>Solar PV</v>
      </c>
      <c r="J9" t="str">
        <f>[1]Sum!J9</f>
        <v>Solar Thermal</v>
      </c>
      <c r="K9" t="str">
        <f>[1]Sum!K9</f>
        <v>Wind</v>
      </c>
      <c r="L9" t="str">
        <f>[1]Sum!L9</f>
        <v>Total Cent.</v>
      </c>
      <c r="M9" t="str">
        <f>[1]Sum!M9</f>
        <v>Imports</v>
      </c>
      <c r="N9" t="str">
        <f>[1]Sum!N9</f>
        <v>Exports</v>
      </c>
      <c r="O9" t="str">
        <f>[1]Sum!O9</f>
        <v>Net Imports</v>
      </c>
      <c r="P9" t="str">
        <f>[1]Sum!P9</f>
        <v>dom. System dmd</v>
      </c>
      <c r="Q9" t="str">
        <f>[1]Sum!Q9</f>
        <v>Dist. Oil</v>
      </c>
      <c r="R9" t="str">
        <f>[1]Sum!R9</f>
        <v>Dist. Biomass</v>
      </c>
      <c r="S9" t="str">
        <f>[1]Sum!S9</f>
        <v>Mini Hydro</v>
      </c>
      <c r="T9" t="str">
        <f>[1]Sum!T9</f>
        <v>Dist.Solar PV</v>
      </c>
      <c r="W9" t="s">
        <v>44</v>
      </c>
    </row>
    <row r="10" spans="1:23" x14ac:dyDescent="0.3">
      <c r="A10" t="s">
        <v>48</v>
      </c>
      <c r="B10">
        <f>[1]Sum!B10</f>
        <v>2010</v>
      </c>
      <c r="C10" s="8">
        <f>[1]Sum!C10/1000</f>
        <v>263.46383280000003</v>
      </c>
      <c r="D10" s="8">
        <f>[1]Sum!D10/1000</f>
        <v>2.4251184000000001</v>
      </c>
      <c r="E10" s="8">
        <f>[1]Sum!E10/1000</f>
        <v>4.3223592000000002</v>
      </c>
      <c r="F10" s="8">
        <f>[1]Sum!F10/1000</f>
        <v>12.783818399999998</v>
      </c>
      <c r="G10" s="8">
        <f>[1]Sum!G10/1000</f>
        <v>36.887834399999996</v>
      </c>
      <c r="H10" s="8">
        <f>[1]Sum!H10/1000</f>
        <v>1.5873995999999997</v>
      </c>
      <c r="I10" s="8">
        <f>[1]Sum!I10/1000</f>
        <v>0</v>
      </c>
      <c r="J10" s="8">
        <f>[1]Sum!J10/1000</f>
        <v>0</v>
      </c>
      <c r="K10" s="8">
        <f>[1]Sum!K10/1000</f>
        <v>0</v>
      </c>
      <c r="L10" s="8">
        <f>[1]Sum!L10/1000</f>
        <v>321.47036279999998</v>
      </c>
      <c r="M10" s="8">
        <f>[1]Sum!M10/1000</f>
        <v>37.801502399999997</v>
      </c>
      <c r="N10" s="8">
        <f>[1]Sum!N10/1000</f>
        <v>38.395868399999991</v>
      </c>
      <c r="O10" s="8">
        <f>[1]Sum!O10/1000</f>
        <v>-0.59436599999999451</v>
      </c>
      <c r="P10" s="8">
        <f>[1]Sum!P10/1000</f>
        <v>281.622612</v>
      </c>
      <c r="Q10" s="8">
        <f>[1]Sum!Q10/1000</f>
        <v>0.54495959999999999</v>
      </c>
      <c r="R10" s="8">
        <f>[1]Sum!R10/1000</f>
        <v>0</v>
      </c>
      <c r="S10" s="8">
        <f>[1]Sum!S10/1000</f>
        <v>0</v>
      </c>
      <c r="T10" s="8">
        <f>[1]Sum!T10/1000</f>
        <v>0</v>
      </c>
      <c r="W10" s="13">
        <f>(SUM(G10:K10)+SUM(R10:T10))/(L10+SUM(Q10:T10))</f>
        <v>0.11948261875628062</v>
      </c>
    </row>
    <row r="11" spans="1:23" x14ac:dyDescent="0.3">
      <c r="B11">
        <f>[1]Sum!B11</f>
        <v>2011</v>
      </c>
      <c r="C11" s="8">
        <f>[1]Sum!C11/1000</f>
        <v>270.22374960000002</v>
      </c>
      <c r="D11" s="8">
        <f>[1]Sum!D11/1000</f>
        <v>2.4512231999999994</v>
      </c>
      <c r="E11" s="8">
        <f>[1]Sum!E11/1000</f>
        <v>4.6586556000000003</v>
      </c>
      <c r="F11" s="8">
        <f>[1]Sum!F11/1000</f>
        <v>12.783818399999998</v>
      </c>
      <c r="G11" s="8">
        <f>[1]Sum!G11/1000</f>
        <v>39.33310079999999</v>
      </c>
      <c r="H11" s="8">
        <f>[1]Sum!H11/1000</f>
        <v>2.1524195999999995</v>
      </c>
      <c r="I11" s="8">
        <f>[1]Sum!I11/1000</f>
        <v>0</v>
      </c>
      <c r="J11" s="8">
        <f>[1]Sum!J11/1000</f>
        <v>0</v>
      </c>
      <c r="K11" s="8">
        <f>[1]Sum!K11/1000</f>
        <v>0</v>
      </c>
      <c r="L11" s="8">
        <f>[1]Sum!L11/1000</f>
        <v>331.60296720000008</v>
      </c>
      <c r="M11" s="8">
        <f>[1]Sum!M11/1000</f>
        <v>35.413876799999997</v>
      </c>
      <c r="N11" s="8">
        <f>[1]Sum!N11/1000</f>
        <v>35.991423599999997</v>
      </c>
      <c r="O11" s="8">
        <f>[1]Sum!O11/1000</f>
        <v>-0.57754679999999647</v>
      </c>
      <c r="P11" s="8">
        <f>[1]Sum!P11/1000</f>
        <v>291.85078800000002</v>
      </c>
      <c r="Q11" s="8">
        <f>[1]Sum!Q11/1000</f>
        <v>1.0569816000000003</v>
      </c>
      <c r="R11" s="8">
        <f>[1]Sum!R11/1000</f>
        <v>0</v>
      </c>
      <c r="S11" s="8">
        <f>[1]Sum!S11/1000</f>
        <v>0</v>
      </c>
      <c r="T11" s="8">
        <f>[1]Sum!T11/1000</f>
        <v>0</v>
      </c>
      <c r="W11" s="13">
        <f t="shared" ref="W11:W30" si="0">(SUM(G11:K11)+SUM(R11:T11))/(L11+SUM(Q11:T11))</f>
        <v>0.12470849150807055</v>
      </c>
    </row>
    <row r="12" spans="1:23" x14ac:dyDescent="0.3">
      <c r="B12">
        <f>[1]Sum!B12</f>
        <v>2012</v>
      </c>
      <c r="C12" s="8">
        <f>[1]Sum!C12/1000</f>
        <v>278.8768776</v>
      </c>
      <c r="D12" s="8">
        <f>[1]Sum!D12/1000</f>
        <v>2.4054960000000003</v>
      </c>
      <c r="E12" s="8">
        <f>[1]Sum!E12/1000</f>
        <v>5.2363776</v>
      </c>
      <c r="F12" s="8">
        <f>[1]Sum!F12/1000</f>
        <v>12.783818399999998</v>
      </c>
      <c r="G12" s="8">
        <f>[1]Sum!G12/1000</f>
        <v>40.774558800000001</v>
      </c>
      <c r="H12" s="8">
        <f>[1]Sum!H12/1000</f>
        <v>2.5212155999999997</v>
      </c>
      <c r="I12" s="8">
        <f>[1]Sum!I12/1000</f>
        <v>0</v>
      </c>
      <c r="J12" s="8">
        <f>[1]Sum!J12/1000</f>
        <v>0</v>
      </c>
      <c r="K12" s="8">
        <f>[1]Sum!K12/1000</f>
        <v>0</v>
      </c>
      <c r="L12" s="8">
        <f>[1]Sum!L12/1000</f>
        <v>342.598344</v>
      </c>
      <c r="M12" s="8">
        <f>[1]Sum!M12/1000</f>
        <v>33.559122000000002</v>
      </c>
      <c r="N12" s="8">
        <f>[1]Sum!N12/1000</f>
        <v>34.104344399999995</v>
      </c>
      <c r="O12" s="8">
        <f>[1]Sum!O12/1000</f>
        <v>-0.54522239999999145</v>
      </c>
      <c r="P12" s="8">
        <f>[1]Sum!P12/1000</f>
        <v>302.78326800000002</v>
      </c>
      <c r="Q12" s="8">
        <f>[1]Sum!Q12/1000</f>
        <v>1.2288527999999999</v>
      </c>
      <c r="R12" s="8">
        <f>[1]Sum!R12/1000</f>
        <v>0</v>
      </c>
      <c r="S12" s="8">
        <f>[1]Sum!S12/1000</f>
        <v>0.15093480000000001</v>
      </c>
      <c r="T12" s="8">
        <f>[1]Sum!T12/1000</f>
        <v>0</v>
      </c>
      <c r="W12" s="13">
        <f t="shared" si="0"/>
        <v>0.12630660268404109</v>
      </c>
    </row>
    <row r="13" spans="1:23" x14ac:dyDescent="0.3">
      <c r="B13">
        <f>[1]Sum!B13</f>
        <v>2013</v>
      </c>
      <c r="C13" s="8">
        <f>[1]Sum!C13/1000</f>
        <v>287.86595159999996</v>
      </c>
      <c r="D13" s="8">
        <f>[1]Sum!D13/1000</f>
        <v>2.4478067999999995</v>
      </c>
      <c r="E13" s="8">
        <f>[1]Sum!E13/1000</f>
        <v>5.9918399999999998</v>
      </c>
      <c r="F13" s="8">
        <f>[1]Sum!F13/1000</f>
        <v>12.783818399999998</v>
      </c>
      <c r="G13" s="8">
        <f>[1]Sum!G13/1000</f>
        <v>41.908715999999984</v>
      </c>
      <c r="H13" s="8">
        <f>[1]Sum!H13/1000</f>
        <v>2.5630883999999998</v>
      </c>
      <c r="I13" s="8">
        <f>[1]Sum!I13/1000</f>
        <v>0.9996912</v>
      </c>
      <c r="J13" s="8">
        <f>[1]Sum!J13/1000</f>
        <v>0</v>
      </c>
      <c r="K13" s="8">
        <f>[1]Sum!K13/1000</f>
        <v>1.6661519999999999</v>
      </c>
      <c r="L13" s="8">
        <f>[1]Sum!L13/1000</f>
        <v>356.22706440000002</v>
      </c>
      <c r="M13" s="8">
        <f>[1]Sum!M13/1000</f>
        <v>35.2494516</v>
      </c>
      <c r="N13" s="8">
        <f>[1]Sum!N13/1000</f>
        <v>35.8317288</v>
      </c>
      <c r="O13" s="8">
        <f>[1]Sum!O13/1000</f>
        <v>-0.58227719999999683</v>
      </c>
      <c r="P13" s="8">
        <f>[1]Sum!P13/1000</f>
        <v>315.68937599999998</v>
      </c>
      <c r="Q13" s="8">
        <f>[1]Sum!Q13/1000</f>
        <v>1.2543443999999999</v>
      </c>
      <c r="R13" s="8">
        <f>[1]Sum!R13/1000</f>
        <v>0</v>
      </c>
      <c r="S13" s="8">
        <f>[1]Sum!S13/1000</f>
        <v>0.15557760000000001</v>
      </c>
      <c r="T13" s="8">
        <f>[1]Sum!T13/1000</f>
        <v>0</v>
      </c>
      <c r="W13" s="13">
        <f t="shared" si="0"/>
        <v>0.13223807100058926</v>
      </c>
    </row>
    <row r="14" spans="1:23" x14ac:dyDescent="0.3">
      <c r="B14">
        <f>[1]Sum!B14</f>
        <v>2014</v>
      </c>
      <c r="C14" s="8">
        <f>[1]Sum!C14/1000</f>
        <v>294.55044479999992</v>
      </c>
      <c r="D14" s="8">
        <f>[1]Sum!D14/1000</f>
        <v>0</v>
      </c>
      <c r="E14" s="8">
        <f>[1]Sum!E14/1000</f>
        <v>8.1900744000000003</v>
      </c>
      <c r="F14" s="8">
        <f>[1]Sum!F14/1000</f>
        <v>12.783818399999998</v>
      </c>
      <c r="G14" s="8">
        <f>[1]Sum!G14/1000</f>
        <v>43.793342399999986</v>
      </c>
      <c r="H14" s="8">
        <f>[1]Sum!H14/1000</f>
        <v>2.5630883999999998</v>
      </c>
      <c r="I14" s="8">
        <f>[1]Sum!I14/1000</f>
        <v>1.7247563999999997</v>
      </c>
      <c r="J14" s="8">
        <f>[1]Sum!J14/1000</f>
        <v>0.28014479999999997</v>
      </c>
      <c r="K14" s="8">
        <f>[1]Sum!K14/1000</f>
        <v>3.1740984000000001</v>
      </c>
      <c r="L14" s="8">
        <f>[1]Sum!L14/1000</f>
        <v>367.05976799999991</v>
      </c>
      <c r="M14" s="8">
        <f>[1]Sum!M14/1000</f>
        <v>34.178541599999996</v>
      </c>
      <c r="N14" s="8">
        <f>[1]Sum!N14/1000</f>
        <v>34.749781200000001</v>
      </c>
      <c r="O14" s="8">
        <f>[1]Sum!O14/1000</f>
        <v>-0.57123960000000085</v>
      </c>
      <c r="P14" s="8">
        <f>[1]Sum!P14/1000</f>
        <v>326.20838399999997</v>
      </c>
      <c r="Q14" s="8">
        <f>[1]Sum!Q14/1000</f>
        <v>0.57491879999999995</v>
      </c>
      <c r="R14" s="8">
        <f>[1]Sum!R14/1000</f>
        <v>0</v>
      </c>
      <c r="S14" s="8">
        <f>[1]Sum!S14/1000</f>
        <v>0.72629160000000015</v>
      </c>
      <c r="T14" s="8">
        <f>[1]Sum!T14/1000</f>
        <v>0</v>
      </c>
      <c r="W14" s="13">
        <f t="shared" si="0"/>
        <v>0.1418763795964551</v>
      </c>
    </row>
    <row r="15" spans="1:23" x14ac:dyDescent="0.3">
      <c r="B15">
        <f>[1]Sum!B15</f>
        <v>2015</v>
      </c>
      <c r="C15" s="8">
        <f>[1]Sum!C15/1000</f>
        <v>302.75558639999997</v>
      </c>
      <c r="D15" s="8">
        <f>[1]Sum!D15/1000</f>
        <v>0</v>
      </c>
      <c r="E15" s="8">
        <f>[1]Sum!E15/1000</f>
        <v>9.3171359999999961</v>
      </c>
      <c r="F15" s="8">
        <f>[1]Sum!F15/1000</f>
        <v>12.783818399999998</v>
      </c>
      <c r="G15" s="8">
        <f>[1]Sum!G15/1000</f>
        <v>44.676262799999996</v>
      </c>
      <c r="H15" s="8">
        <f>[1]Sum!H15/1000</f>
        <v>3.1324883999999997</v>
      </c>
      <c r="I15" s="8">
        <f>[1]Sum!I15/1000</f>
        <v>2.6382492000000002</v>
      </c>
      <c r="J15" s="8">
        <f>[1]Sum!J15/1000</f>
        <v>0.84043440000000003</v>
      </c>
      <c r="K15" s="8">
        <f>[1]Sum!K15/1000</f>
        <v>4.8909707999999998</v>
      </c>
      <c r="L15" s="8">
        <f>[1]Sum!L15/1000</f>
        <v>381.03494640000002</v>
      </c>
      <c r="M15" s="8">
        <f>[1]Sum!M15/1000</f>
        <v>40.8031164</v>
      </c>
      <c r="N15" s="8">
        <f>[1]Sum!N15/1000</f>
        <v>41.406592800000006</v>
      </c>
      <c r="O15" s="8">
        <f>[1]Sum!O15/1000</f>
        <v>-0.6034764000000068</v>
      </c>
      <c r="P15" s="8">
        <f>[1]Sum!P15/1000</f>
        <v>339.84244800000005</v>
      </c>
      <c r="Q15" s="8">
        <f>[1]Sum!Q15/1000</f>
        <v>0.59217600000000004</v>
      </c>
      <c r="R15" s="8">
        <f>[1]Sum!R15/1000</f>
        <v>0</v>
      </c>
      <c r="S15" s="8">
        <f>[1]Sum!S15/1000</f>
        <v>0.97901760000000004</v>
      </c>
      <c r="T15" s="8">
        <f>[1]Sum!T15/1000</f>
        <v>0</v>
      </c>
      <c r="W15" s="13">
        <f t="shared" si="0"/>
        <v>0.14938971758268171</v>
      </c>
    </row>
    <row r="16" spans="1:23" x14ac:dyDescent="0.3">
      <c r="B16">
        <f>[1]Sum!B16</f>
        <v>2016</v>
      </c>
      <c r="C16" s="8">
        <f>[1]Sum!C16/1000</f>
        <v>322.46181960000001</v>
      </c>
      <c r="D16" s="8">
        <f>[1]Sum!D16/1000</f>
        <v>0</v>
      </c>
      <c r="E16" s="8">
        <f>[1]Sum!E16/1000</f>
        <v>2.1126492000000003</v>
      </c>
      <c r="F16" s="8">
        <f>[1]Sum!F16/1000</f>
        <v>12.783818399999998</v>
      </c>
      <c r="G16" s="8">
        <f>[1]Sum!G16/1000</f>
        <v>49.024288800000001</v>
      </c>
      <c r="H16" s="8">
        <f>[1]Sum!H16/1000</f>
        <v>3.1324883999999997</v>
      </c>
      <c r="I16" s="8">
        <f>[1]Sum!I16/1000</f>
        <v>3.5166143999999999</v>
      </c>
      <c r="J16" s="8">
        <f>[1]Sum!J16/1000</f>
        <v>1.1205791999999999</v>
      </c>
      <c r="K16" s="8">
        <f>[1]Sum!K16/1000</f>
        <v>4.8922848000000005</v>
      </c>
      <c r="L16" s="8">
        <f>[1]Sum!L16/1000</f>
        <v>399.04454279999993</v>
      </c>
      <c r="M16" s="8">
        <f>[1]Sum!M16/1000</f>
        <v>67.955787599999994</v>
      </c>
      <c r="N16" s="8">
        <f>[1]Sum!N16/1000</f>
        <v>69.152578800000001</v>
      </c>
      <c r="O16" s="8">
        <f>[1]Sum!O16/1000</f>
        <v>-1.1967912000000069</v>
      </c>
      <c r="P16" s="8">
        <f>[1]Sum!P16/1000</f>
        <v>353.15852399999994</v>
      </c>
      <c r="Q16" s="8">
        <f>[1]Sum!Q16/1000</f>
        <v>0.5454852</v>
      </c>
      <c r="R16" s="8">
        <f>[1]Sum!R16/1000</f>
        <v>0</v>
      </c>
      <c r="S16" s="8">
        <f>[1]Sum!S16/1000</f>
        <v>1.3605156</v>
      </c>
      <c r="T16" s="8">
        <f>[1]Sum!T16/1000</f>
        <v>0</v>
      </c>
      <c r="W16" s="13">
        <f t="shared" si="0"/>
        <v>0.15724326156020207</v>
      </c>
    </row>
    <row r="17" spans="1:23" x14ac:dyDescent="0.3">
      <c r="B17">
        <f>[1]Sum!B17</f>
        <v>2017</v>
      </c>
      <c r="C17" s="8">
        <f>[1]Sum!C17/1000</f>
        <v>329.61287040000002</v>
      </c>
      <c r="D17" s="8">
        <f>[1]Sum!D17/1000</f>
        <v>0</v>
      </c>
      <c r="E17" s="8">
        <f>[1]Sum!E17/1000</f>
        <v>2.1089699999999998</v>
      </c>
      <c r="F17" s="8">
        <f>[1]Sum!F17/1000</f>
        <v>12.783818399999998</v>
      </c>
      <c r="G17" s="8">
        <f>[1]Sum!G17/1000</f>
        <v>54.699980400000008</v>
      </c>
      <c r="H17" s="8">
        <f>[1]Sum!H17/1000</f>
        <v>3.1644623999999997</v>
      </c>
      <c r="I17" s="8">
        <f>[1]Sum!I17/1000</f>
        <v>3.5166143999999999</v>
      </c>
      <c r="J17" s="8">
        <f>[1]Sum!J17/1000</f>
        <v>1.1205791999999999</v>
      </c>
      <c r="K17" s="8">
        <f>[1]Sum!K17/1000</f>
        <v>4.8936864000000009</v>
      </c>
      <c r="L17" s="8">
        <f>[1]Sum!L17/1000</f>
        <v>411.90098160000002</v>
      </c>
      <c r="M17" s="8">
        <f>[1]Sum!M17/1000</f>
        <v>77.304810000000003</v>
      </c>
      <c r="N17" s="8">
        <f>[1]Sum!N17/1000</f>
        <v>78.640447200000011</v>
      </c>
      <c r="O17" s="8">
        <f>[1]Sum!O17/1000</f>
        <v>-1.3356372000000118</v>
      </c>
      <c r="P17" s="8">
        <f>[1]Sum!P17/1000</f>
        <v>368.00321999999994</v>
      </c>
      <c r="Q17" s="8">
        <f>[1]Sum!Q17/1000</f>
        <v>0.54741239999999991</v>
      </c>
      <c r="R17" s="8">
        <f>[1]Sum!R17/1000</f>
        <v>0</v>
      </c>
      <c r="S17" s="8">
        <f>[1]Sum!S17/1000</f>
        <v>1.7574312000000001</v>
      </c>
      <c r="T17" s="8">
        <f>[1]Sum!T17/1000</f>
        <v>0</v>
      </c>
      <c r="W17" s="13">
        <f t="shared" si="0"/>
        <v>0.16695263512194566</v>
      </c>
    </row>
    <row r="18" spans="1:23" x14ac:dyDescent="0.3">
      <c r="B18">
        <f>[1]Sum!B18</f>
        <v>2018</v>
      </c>
      <c r="C18" s="8">
        <f>[1]Sum!C18/1000</f>
        <v>332.88788400000004</v>
      </c>
      <c r="D18" s="8">
        <f>[1]Sum!D18/1000</f>
        <v>0</v>
      </c>
      <c r="E18" s="8">
        <f>[1]Sum!E18/1000</f>
        <v>2.1848315999999999</v>
      </c>
      <c r="F18" s="8">
        <f>[1]Sum!F18/1000</f>
        <v>12.783818399999998</v>
      </c>
      <c r="G18" s="8">
        <f>[1]Sum!G18/1000</f>
        <v>65.283024000000012</v>
      </c>
      <c r="H18" s="8">
        <f>[1]Sum!H18/1000</f>
        <v>3.1833839999999998</v>
      </c>
      <c r="I18" s="8">
        <f>[1]Sum!I18/1000</f>
        <v>3.5166143999999999</v>
      </c>
      <c r="J18" s="8">
        <f>[1]Sum!J18/1000</f>
        <v>1.1205791999999999</v>
      </c>
      <c r="K18" s="8">
        <f>[1]Sum!K18/1000</f>
        <v>4.8950004000000007</v>
      </c>
      <c r="L18" s="8">
        <f>[1]Sum!L18/1000</f>
        <v>425.85513600000002</v>
      </c>
      <c r="M18" s="8">
        <f>[1]Sum!M18/1000</f>
        <v>71.107285199999993</v>
      </c>
      <c r="N18" s="8">
        <f>[1]Sum!N18/1000</f>
        <v>72.22909079999998</v>
      </c>
      <c r="O18" s="8">
        <f>[1]Sum!O18/1000</f>
        <v>-1.1218055999999779</v>
      </c>
      <c r="P18" s="8">
        <f>[1]Sum!P18/1000</f>
        <v>383.83341599999983</v>
      </c>
      <c r="Q18" s="8">
        <f>[1]Sum!Q18/1000</f>
        <v>0.54925200000000007</v>
      </c>
      <c r="R18" s="8">
        <f>[1]Sum!R18/1000</f>
        <v>0</v>
      </c>
      <c r="S18" s="8">
        <f>[1]Sum!S18/1000</f>
        <v>2.8813391999999993</v>
      </c>
      <c r="T18" s="8">
        <f>[1]Sum!T18/1000</f>
        <v>0</v>
      </c>
      <c r="W18" s="13">
        <f t="shared" si="0"/>
        <v>0.18840584737707536</v>
      </c>
    </row>
    <row r="19" spans="1:23" x14ac:dyDescent="0.3">
      <c r="B19">
        <f>[1]Sum!B19</f>
        <v>2019</v>
      </c>
      <c r="C19" s="8">
        <f>[1]Sum!C19/1000</f>
        <v>337.98208679999993</v>
      </c>
      <c r="D19" s="8">
        <f>[1]Sum!D19/1000</f>
        <v>0</v>
      </c>
      <c r="E19" s="8">
        <f>[1]Sum!E19/1000</f>
        <v>8.1338352</v>
      </c>
      <c r="F19" s="8">
        <f>[1]Sum!F19/1000</f>
        <v>12.783818399999998</v>
      </c>
      <c r="G19" s="8">
        <f>[1]Sum!G19/1000</f>
        <v>71.154939599999992</v>
      </c>
      <c r="H19" s="8">
        <f>[1]Sum!H19/1000</f>
        <v>3.4256855999999996</v>
      </c>
      <c r="I19" s="8">
        <f>[1]Sum!I19/1000</f>
        <v>3.5166143999999999</v>
      </c>
      <c r="J19" s="8">
        <f>[1]Sum!J19/1000</f>
        <v>1.1205791999999999</v>
      </c>
      <c r="K19" s="8">
        <f>[1]Sum!K19/1000</f>
        <v>4.8964020000000001</v>
      </c>
      <c r="L19" s="8">
        <f>[1]Sum!L19/1000</f>
        <v>443.01396119999993</v>
      </c>
      <c r="M19" s="8">
        <f>[1]Sum!M19/1000</f>
        <v>61.058075999999993</v>
      </c>
      <c r="N19" s="8">
        <f>[1]Sum!N19/1000</f>
        <v>62.083959600000007</v>
      </c>
      <c r="O19" s="8">
        <f>[1]Sum!O19/1000</f>
        <v>-1.0258836000000155</v>
      </c>
      <c r="P19" s="8">
        <f>[1]Sum!P19/1000</f>
        <v>400.74722400000007</v>
      </c>
      <c r="Q19" s="8">
        <f>[1]Sum!Q19/1000</f>
        <v>0.55109160000000001</v>
      </c>
      <c r="R19" s="8">
        <f>[1]Sum!R19/1000</f>
        <v>0</v>
      </c>
      <c r="S19" s="8">
        <f>[1]Sum!S19/1000</f>
        <v>3.3528024000000003</v>
      </c>
      <c r="T19" s="8">
        <f>[1]Sum!T19/1000</f>
        <v>0</v>
      </c>
      <c r="W19" s="13">
        <f t="shared" si="0"/>
        <v>0.19571163287011137</v>
      </c>
    </row>
    <row r="20" spans="1:23" x14ac:dyDescent="0.3">
      <c r="B20">
        <f>[1]Sum!B20</f>
        <v>2020</v>
      </c>
      <c r="C20" s="8">
        <f>[1]Sum!C20/1000</f>
        <v>341.06595719999996</v>
      </c>
      <c r="D20" s="8">
        <f>[1]Sum!D20/1000</f>
        <v>0</v>
      </c>
      <c r="E20" s="8">
        <f>[1]Sum!E20/1000</f>
        <v>11.942595599999997</v>
      </c>
      <c r="F20" s="8">
        <f>[1]Sum!F20/1000</f>
        <v>12.783818399999998</v>
      </c>
      <c r="G20" s="8">
        <f>[1]Sum!G20/1000</f>
        <v>79.802636400000011</v>
      </c>
      <c r="H20" s="8">
        <f>[1]Sum!H20/1000</f>
        <v>3.4346207999999998</v>
      </c>
      <c r="I20" s="8">
        <f>[1]Sum!I20/1000</f>
        <v>3.5166143999999999</v>
      </c>
      <c r="J20" s="8">
        <f>[1]Sum!J20/1000</f>
        <v>1.1205791999999999</v>
      </c>
      <c r="K20" s="8">
        <f>[1]Sum!K20/1000</f>
        <v>4.8978912000000001</v>
      </c>
      <c r="L20" s="8">
        <f>[1]Sum!L20/1000</f>
        <v>458.56471319999991</v>
      </c>
      <c r="M20" s="8">
        <f>[1]Sum!M20/1000</f>
        <v>53.624778000000006</v>
      </c>
      <c r="N20" s="8">
        <f>[1]Sum!N20/1000</f>
        <v>54.50445719999999</v>
      </c>
      <c r="O20" s="8">
        <f>[1]Sum!O20/1000</f>
        <v>-0.87967919999998412</v>
      </c>
      <c r="P20" s="8">
        <f>[1]Sum!P20/1000</f>
        <v>416.34790800000002</v>
      </c>
      <c r="Q20" s="8">
        <f>[1]Sum!Q20/1000</f>
        <v>0.54163079999999997</v>
      </c>
      <c r="R20" s="8">
        <f>[1]Sum!R20/1000</f>
        <v>0</v>
      </c>
      <c r="S20" s="8">
        <f>[1]Sum!S20/1000</f>
        <v>3.7905395999999993</v>
      </c>
      <c r="T20" s="8">
        <f>[1]Sum!T20/1000</f>
        <v>2.7068399999999996E-2</v>
      </c>
      <c r="W20" s="13">
        <f t="shared" si="0"/>
        <v>0.20865187377472319</v>
      </c>
    </row>
    <row r="21" spans="1:23" x14ac:dyDescent="0.3">
      <c r="B21">
        <f>[1]Sum!B21</f>
        <v>2021</v>
      </c>
      <c r="C21" s="8">
        <f>[1]Sum!C21/1000</f>
        <v>341.097756</v>
      </c>
      <c r="D21" s="8">
        <f>[1]Sum!D21/1000</f>
        <v>0</v>
      </c>
      <c r="E21" s="8">
        <f>[1]Sum!E21/1000</f>
        <v>11.942595599999997</v>
      </c>
      <c r="F21" s="8">
        <f>[1]Sum!F21/1000</f>
        <v>12.783818399999998</v>
      </c>
      <c r="G21" s="8">
        <f>[1]Sum!G21/1000</f>
        <v>88.521114000000026</v>
      </c>
      <c r="H21" s="8">
        <f>[1]Sum!H21/1000</f>
        <v>4.6932575999999999</v>
      </c>
      <c r="I21" s="8">
        <f>[1]Sum!I21/1000</f>
        <v>3.5166143999999999</v>
      </c>
      <c r="J21" s="8">
        <f>[1]Sum!J21/1000</f>
        <v>1.1205791999999999</v>
      </c>
      <c r="K21" s="8">
        <f>[1]Sum!K21/1000</f>
        <v>8.8417307999999988</v>
      </c>
      <c r="L21" s="8">
        <f>[1]Sum!L21/1000</f>
        <v>472.51746600000001</v>
      </c>
      <c r="M21" s="8">
        <f>[1]Sum!M21/1000</f>
        <v>57.673474800000008</v>
      </c>
      <c r="N21" s="8">
        <f>[1]Sum!N21/1000</f>
        <v>58.704351599999995</v>
      </c>
      <c r="O21" s="8">
        <f>[1]Sum!O21/1000</f>
        <v>-1.0308767999999837</v>
      </c>
      <c r="P21" s="8">
        <f>[1]Sum!P21/1000</f>
        <v>430.69328400000001</v>
      </c>
      <c r="Q21" s="8">
        <f>[1]Sum!Q21/1000</f>
        <v>0.41101920000000003</v>
      </c>
      <c r="R21" s="8">
        <f>[1]Sum!R21/1000</f>
        <v>0</v>
      </c>
      <c r="S21" s="8">
        <f>[1]Sum!S21/1000</f>
        <v>4.004721599999999</v>
      </c>
      <c r="T21" s="8">
        <f>[1]Sum!T21/1000</f>
        <v>1.380576</v>
      </c>
      <c r="W21" s="13">
        <f t="shared" si="0"/>
        <v>0.23432022582310585</v>
      </c>
    </row>
    <row r="22" spans="1:23" x14ac:dyDescent="0.3">
      <c r="B22">
        <f>[1]Sum!B22</f>
        <v>2022</v>
      </c>
      <c r="C22" s="8">
        <f>[1]Sum!C22/1000</f>
        <v>341.30983559999999</v>
      </c>
      <c r="D22" s="8">
        <f>[1]Sum!D22/1000</f>
        <v>0</v>
      </c>
      <c r="E22" s="8">
        <f>[1]Sum!E22/1000</f>
        <v>11.942595599999997</v>
      </c>
      <c r="F22" s="8">
        <f>[1]Sum!F22/1000</f>
        <v>12.783818399999998</v>
      </c>
      <c r="G22" s="8">
        <f>[1]Sum!G22/1000</f>
        <v>96.689288400000009</v>
      </c>
      <c r="H22" s="8">
        <f>[1]Sum!H22/1000</f>
        <v>5.8087560000000007</v>
      </c>
      <c r="I22" s="8">
        <f>[1]Sum!I22/1000</f>
        <v>3.5166143999999999</v>
      </c>
      <c r="J22" s="8">
        <f>[1]Sum!J22/1000</f>
        <v>1.1205791999999999</v>
      </c>
      <c r="K22" s="8">
        <f>[1]Sum!K22/1000</f>
        <v>13.2002688</v>
      </c>
      <c r="L22" s="8">
        <f>[1]Sum!L22/1000</f>
        <v>486.37175640000004</v>
      </c>
      <c r="M22" s="8">
        <f>[1]Sum!M22/1000</f>
        <v>71.608532400000001</v>
      </c>
      <c r="N22" s="8">
        <f>[1]Sum!N22/1000</f>
        <v>72.928839599999989</v>
      </c>
      <c r="O22" s="8">
        <f>[1]Sum!O22/1000</f>
        <v>-1.3203071999999956</v>
      </c>
      <c r="P22" s="8">
        <f>[1]Sum!P22/1000</f>
        <v>444.47626800000006</v>
      </c>
      <c r="Q22" s="8">
        <f>[1]Sum!Q22/1000</f>
        <v>0.2758524</v>
      </c>
      <c r="R22" s="8">
        <f>[1]Sum!R22/1000</f>
        <v>0</v>
      </c>
      <c r="S22" s="8">
        <f>[1]Sum!S22/1000</f>
        <v>4.2675216000000002</v>
      </c>
      <c r="T22" s="8">
        <f>[1]Sum!T22/1000</f>
        <v>2.3765880000000004</v>
      </c>
      <c r="W22" s="13">
        <f t="shared" si="0"/>
        <v>0.25741282827909723</v>
      </c>
    </row>
    <row r="23" spans="1:23" x14ac:dyDescent="0.3">
      <c r="B23">
        <f>[1]Sum!B23</f>
        <v>2023</v>
      </c>
      <c r="C23" s="8">
        <f>[1]Sum!C23/1000</f>
        <v>331.45483559999997</v>
      </c>
      <c r="D23" s="8">
        <f>[1]Sum!D23/1000</f>
        <v>0</v>
      </c>
      <c r="E23" s="8">
        <f>[1]Sum!E23/1000</f>
        <v>11.942595599999997</v>
      </c>
      <c r="F23" s="8">
        <f>[1]Sum!F23/1000</f>
        <v>12.783818399999998</v>
      </c>
      <c r="G23" s="8">
        <f>[1]Sum!G23/1000</f>
        <v>102.59186399999997</v>
      </c>
      <c r="H23" s="8">
        <f>[1]Sum!H23/1000</f>
        <v>7.3335215999999992</v>
      </c>
      <c r="I23" s="8">
        <f>[1]Sum!I23/1000</f>
        <v>12.332678399999999</v>
      </c>
      <c r="J23" s="8">
        <f>[1]Sum!J23/1000</f>
        <v>1.1205791999999999</v>
      </c>
      <c r="K23" s="8">
        <f>[1]Sum!K23/1000</f>
        <v>21.903766799999996</v>
      </c>
      <c r="L23" s="8">
        <f>[1]Sum!L23/1000</f>
        <v>501.46365959999986</v>
      </c>
      <c r="M23" s="8">
        <f>[1]Sum!M23/1000</f>
        <v>87.130726800000005</v>
      </c>
      <c r="N23" s="8">
        <f>[1]Sum!N23/1000</f>
        <v>88.961829600000002</v>
      </c>
      <c r="O23" s="8">
        <f>[1]Sum!O23/1000</f>
        <v>-1.8311027999999934</v>
      </c>
      <c r="P23" s="8">
        <f>[1]Sum!P23/1000</f>
        <v>458.38802399999997</v>
      </c>
      <c r="Q23" s="8">
        <f>[1]Sum!Q23/1000</f>
        <v>0.25745639999999997</v>
      </c>
      <c r="R23" s="8">
        <f>[1]Sum!R23/1000</f>
        <v>0</v>
      </c>
      <c r="S23" s="8">
        <f>[1]Sum!S23/1000</f>
        <v>4.4856456000000007</v>
      </c>
      <c r="T23" s="8">
        <f>[1]Sum!T23/1000</f>
        <v>2.6195028000000002</v>
      </c>
      <c r="W23" s="13">
        <f t="shared" si="0"/>
        <v>0.299488389381183</v>
      </c>
    </row>
    <row r="24" spans="1:23" x14ac:dyDescent="0.3">
      <c r="B24">
        <f>[1]Sum!B24</f>
        <v>2024</v>
      </c>
      <c r="C24" s="8">
        <f>[1]Sum!C24/1000</f>
        <v>325.49216639999997</v>
      </c>
      <c r="D24" s="8">
        <f>[1]Sum!D24/1000</f>
        <v>0</v>
      </c>
      <c r="E24" s="8">
        <f>[1]Sum!E24/1000</f>
        <v>11.942595599999997</v>
      </c>
      <c r="F24" s="8">
        <f>[1]Sum!F24/1000</f>
        <v>12.783818399999998</v>
      </c>
      <c r="G24" s="8">
        <f>[1]Sum!G24/1000</f>
        <v>108.56162879999998</v>
      </c>
      <c r="H24" s="8">
        <f>[1]Sum!H24/1000</f>
        <v>7.3335215999999992</v>
      </c>
      <c r="I24" s="8">
        <f>[1]Sum!I24/1000</f>
        <v>21.175547999999999</v>
      </c>
      <c r="J24" s="8">
        <f>[1]Sum!J24/1000</f>
        <v>1.1205791999999999</v>
      </c>
      <c r="K24" s="8">
        <f>[1]Sum!K24/1000</f>
        <v>28.412359199999997</v>
      </c>
      <c r="L24" s="8">
        <f>[1]Sum!L24/1000</f>
        <v>516.82221719999984</v>
      </c>
      <c r="M24" s="8">
        <f>[1]Sum!M24/1000</f>
        <v>86.222051999999977</v>
      </c>
      <c r="N24" s="8">
        <f>[1]Sum!N24/1000</f>
        <v>88.358528399999997</v>
      </c>
      <c r="O24" s="8">
        <f>[1]Sum!O24/1000</f>
        <v>-2.136476400000014</v>
      </c>
      <c r="P24" s="8">
        <f>[1]Sum!P24/1000</f>
        <v>472.73164800000001</v>
      </c>
      <c r="Q24" s="8">
        <f>[1]Sum!Q24/1000</f>
        <v>0.25745639999999997</v>
      </c>
      <c r="R24" s="8">
        <f>[1]Sum!R24/1000</f>
        <v>0</v>
      </c>
      <c r="S24" s="8">
        <f>[1]Sum!S24/1000</f>
        <v>4.7003531999999995</v>
      </c>
      <c r="T24" s="8">
        <f>[1]Sum!T24/1000</f>
        <v>2.8282536</v>
      </c>
      <c r="W24" s="13">
        <f t="shared" si="0"/>
        <v>0.33192812638647029</v>
      </c>
    </row>
    <row r="25" spans="1:23" x14ac:dyDescent="0.3">
      <c r="B25">
        <f>[1]Sum!B25</f>
        <v>2025</v>
      </c>
      <c r="C25" s="8">
        <f>[1]Sum!C25/1000</f>
        <v>314.19859919999999</v>
      </c>
      <c r="D25" s="8">
        <f>[1]Sum!D25/1000</f>
        <v>0</v>
      </c>
      <c r="E25" s="8">
        <f>[1]Sum!E25/1000</f>
        <v>12.729593999999997</v>
      </c>
      <c r="F25" s="8">
        <f>[1]Sum!F25/1000</f>
        <v>16.521360000000001</v>
      </c>
      <c r="G25" s="8">
        <f>[1]Sum!G25/1000</f>
        <v>112.8912588</v>
      </c>
      <c r="H25" s="8">
        <f>[1]Sum!H25/1000</f>
        <v>7.3335215999999992</v>
      </c>
      <c r="I25" s="8">
        <f>[1]Sum!I25/1000</f>
        <v>30.718166399999998</v>
      </c>
      <c r="J25" s="8">
        <f>[1]Sum!J25/1000</f>
        <v>1.1205791999999999</v>
      </c>
      <c r="K25" s="8">
        <f>[1]Sum!K25/1000</f>
        <v>32.777467199999997</v>
      </c>
      <c r="L25" s="8">
        <f>[1]Sum!L25/1000</f>
        <v>528.29054639999993</v>
      </c>
      <c r="M25" s="8">
        <f>[1]Sum!M25/1000</f>
        <v>86.128582800000004</v>
      </c>
      <c r="N25" s="8">
        <f>[1]Sum!N25/1000</f>
        <v>88.483007999999984</v>
      </c>
      <c r="O25" s="8">
        <f>[1]Sum!O25/1000</f>
        <v>-2.3544251999999832</v>
      </c>
      <c r="P25" s="8">
        <f>[1]Sum!P25/1000</f>
        <v>489.49565999999999</v>
      </c>
      <c r="Q25" s="8">
        <f>[1]Sum!Q25/1000</f>
        <v>0.25745639999999997</v>
      </c>
      <c r="R25" s="8">
        <f>[1]Sum!R25/1000</f>
        <v>0</v>
      </c>
      <c r="S25" s="8">
        <f>[1]Sum!S25/1000</f>
        <v>4.8844007999999999</v>
      </c>
      <c r="T25" s="8">
        <f>[1]Sum!T25/1000</f>
        <v>8.5194504000000002</v>
      </c>
      <c r="W25" s="13">
        <f t="shared" si="0"/>
        <v>0.36579788949296593</v>
      </c>
    </row>
    <row r="26" spans="1:23" x14ac:dyDescent="0.3">
      <c r="B26">
        <f>[1]Sum!B26</f>
        <v>2026</v>
      </c>
      <c r="C26" s="8">
        <f>[1]Sum!C26/1000</f>
        <v>314.16662519999994</v>
      </c>
      <c r="D26" s="8">
        <f>[1]Sum!D26/1000</f>
        <v>0</v>
      </c>
      <c r="E26" s="8">
        <f>[1]Sum!E26/1000</f>
        <v>10.249550399999999</v>
      </c>
      <c r="F26" s="8">
        <f>[1]Sum!F26/1000</f>
        <v>16.521360000000001</v>
      </c>
      <c r="G26" s="8">
        <f>[1]Sum!G26/1000</f>
        <v>117.68867280000001</v>
      </c>
      <c r="H26" s="8">
        <f>[1]Sum!H26/1000</f>
        <v>8.3399579999999993</v>
      </c>
      <c r="I26" s="8">
        <f>[1]Sum!I26/1000</f>
        <v>34.463591999999998</v>
      </c>
      <c r="J26" s="8">
        <f>[1]Sum!J26/1000</f>
        <v>1.1205791999999999</v>
      </c>
      <c r="K26" s="8">
        <f>[1]Sum!K26/1000</f>
        <v>37.747453199999995</v>
      </c>
      <c r="L26" s="8">
        <f>[1]Sum!L26/1000</f>
        <v>540.29779079999992</v>
      </c>
      <c r="M26" s="8">
        <f>[1]Sum!M26/1000</f>
        <v>90.644012400000008</v>
      </c>
      <c r="N26" s="8">
        <f>[1]Sum!N26/1000</f>
        <v>93.385541999999987</v>
      </c>
      <c r="O26" s="8">
        <f>[1]Sum!O26/1000</f>
        <v>-2.7415295999999798</v>
      </c>
      <c r="P26" s="8">
        <f>[1]Sum!P26/1000</f>
        <v>506.33763599999997</v>
      </c>
      <c r="Q26" s="8">
        <f>[1]Sum!Q26/1000</f>
        <v>0.257106</v>
      </c>
      <c r="R26" s="8">
        <f>[1]Sum!R26/1000</f>
        <v>0</v>
      </c>
      <c r="S26" s="8">
        <f>[1]Sum!S26/1000</f>
        <v>5.1223223999999998</v>
      </c>
      <c r="T26" s="8">
        <f>[1]Sum!T26/1000</f>
        <v>13.9239324</v>
      </c>
      <c r="W26" s="13">
        <f t="shared" si="0"/>
        <v>0.39028960068351665</v>
      </c>
    </row>
    <row r="27" spans="1:23" x14ac:dyDescent="0.3">
      <c r="B27">
        <f>[1]Sum!B27</f>
        <v>2027</v>
      </c>
      <c r="C27" s="8">
        <f>[1]Sum!C27/1000</f>
        <v>313.29001199999999</v>
      </c>
      <c r="D27" s="8">
        <f>[1]Sum!D27/1000</f>
        <v>0</v>
      </c>
      <c r="E27" s="8">
        <f>[1]Sum!E27/1000</f>
        <v>10.323747599999997</v>
      </c>
      <c r="F27" s="8">
        <f>[1]Sum!F27/1000</f>
        <v>16.521360000000001</v>
      </c>
      <c r="G27" s="8">
        <f>[1]Sum!G27/1000</f>
        <v>122.73154199999999</v>
      </c>
      <c r="H27" s="8">
        <f>[1]Sum!H27/1000</f>
        <v>8.4176591999999992</v>
      </c>
      <c r="I27" s="8">
        <f>[1]Sum!I27/1000</f>
        <v>36.409012799999999</v>
      </c>
      <c r="J27" s="8">
        <f>[1]Sum!J27/1000</f>
        <v>1.1205791999999999</v>
      </c>
      <c r="K27" s="8">
        <f>[1]Sum!K27/1000</f>
        <v>42.054569999999998</v>
      </c>
      <c r="L27" s="8">
        <f>[1]Sum!L27/1000</f>
        <v>550.86848280000004</v>
      </c>
      <c r="M27" s="8">
        <f>[1]Sum!M27/1000</f>
        <v>93.475682399999997</v>
      </c>
      <c r="N27" s="8">
        <f>[1]Sum!N27/1000</f>
        <v>96.498320400000011</v>
      </c>
      <c r="O27" s="8">
        <f>[1]Sum!O27/1000</f>
        <v>-3.022638000000021</v>
      </c>
      <c r="P27" s="8">
        <f>[1]Sum!P27/1000</f>
        <v>522.51910799999996</v>
      </c>
      <c r="Q27" s="8">
        <f>[1]Sum!Q27/1000</f>
        <v>0.25640520000000006</v>
      </c>
      <c r="R27" s="8">
        <f>[1]Sum!R27/1000</f>
        <v>0</v>
      </c>
      <c r="S27" s="8">
        <f>[1]Sum!S27/1000</f>
        <v>5.3801291999999998</v>
      </c>
      <c r="T27" s="8">
        <f>[1]Sum!T27/1000</f>
        <v>20.043055199999994</v>
      </c>
      <c r="W27" s="13">
        <f t="shared" si="0"/>
        <v>0.40960426182148135</v>
      </c>
    </row>
    <row r="28" spans="1:23" x14ac:dyDescent="0.3">
      <c r="B28">
        <f>[1]Sum!B28</f>
        <v>2028</v>
      </c>
      <c r="C28" s="8">
        <f>[1]Sum!C28/1000</f>
        <v>314.11266359999996</v>
      </c>
      <c r="D28" s="8">
        <f>[1]Sum!D28/1000</f>
        <v>0</v>
      </c>
      <c r="E28" s="8">
        <f>[1]Sum!E28/1000</f>
        <v>10.192084799999998</v>
      </c>
      <c r="F28" s="8">
        <f>[1]Sum!F28/1000</f>
        <v>16.521360000000001</v>
      </c>
      <c r="G28" s="8">
        <f>[1]Sum!G28/1000</f>
        <v>128.1667716</v>
      </c>
      <c r="H28" s="8">
        <f>[1]Sum!H28/1000</f>
        <v>9.0350639999999984</v>
      </c>
      <c r="I28" s="8">
        <f>[1]Sum!I28/1000</f>
        <v>36.409012799999999</v>
      </c>
      <c r="J28" s="8">
        <f>[1]Sum!J28/1000</f>
        <v>1.1205791999999999</v>
      </c>
      <c r="K28" s="8">
        <f>[1]Sum!K28/1000</f>
        <v>43.552092000000002</v>
      </c>
      <c r="L28" s="8">
        <f>[1]Sum!L28/1000</f>
        <v>559.10962799999993</v>
      </c>
      <c r="M28" s="8">
        <f>[1]Sum!M28/1000</f>
        <v>98.338971600000022</v>
      </c>
      <c r="N28" s="8">
        <f>[1]Sum!N28/1000</f>
        <v>101.6666328</v>
      </c>
      <c r="O28" s="8">
        <f>[1]Sum!O28/1000</f>
        <v>-3.3276611999999877</v>
      </c>
      <c r="P28" s="8">
        <f>[1]Sum!P28/1000</f>
        <v>538.74875999999995</v>
      </c>
      <c r="Q28" s="8">
        <f>[1]Sum!Q28/1000</f>
        <v>0.25640520000000006</v>
      </c>
      <c r="R28" s="8">
        <f>[1]Sum!R28/1000</f>
        <v>0</v>
      </c>
      <c r="S28" s="8">
        <f>[1]Sum!S28/1000</f>
        <v>5.6621135999999996</v>
      </c>
      <c r="T28" s="8">
        <f>[1]Sum!T28/1000</f>
        <v>27.979089600000002</v>
      </c>
      <c r="W28" s="13">
        <f t="shared" si="0"/>
        <v>0.4248257143190573</v>
      </c>
    </row>
    <row r="29" spans="1:23" x14ac:dyDescent="0.3">
      <c r="B29">
        <f>[1]Sum!B29</f>
        <v>2029</v>
      </c>
      <c r="C29" s="8">
        <f>[1]Sum!C29/1000</f>
        <v>314.11537919999995</v>
      </c>
      <c r="D29" s="8">
        <f>[1]Sum!D29/1000</f>
        <v>0</v>
      </c>
      <c r="E29" s="8">
        <f>[1]Sum!E29/1000</f>
        <v>8.311838400000001</v>
      </c>
      <c r="F29" s="8">
        <f>[1]Sum!F29/1000</f>
        <v>16.521360000000001</v>
      </c>
      <c r="G29" s="8">
        <f>[1]Sum!G29/1000</f>
        <v>133.37494199999998</v>
      </c>
      <c r="H29" s="8">
        <f>[1]Sum!H29/1000</f>
        <v>9.7518072</v>
      </c>
      <c r="I29" s="8">
        <f>[1]Sum!I29/1000</f>
        <v>36.409012799999999</v>
      </c>
      <c r="J29" s="8">
        <f>[1]Sum!J29/1000</f>
        <v>1.1205791999999999</v>
      </c>
      <c r="K29" s="8">
        <f>[1]Sum!K29/1000</f>
        <v>46.455594000000005</v>
      </c>
      <c r="L29" s="8">
        <f>[1]Sum!L29/1000</f>
        <v>566.06051279999986</v>
      </c>
      <c r="M29" s="8">
        <f>[1]Sum!M29/1000</f>
        <v>98.3640252</v>
      </c>
      <c r="N29" s="8">
        <f>[1]Sum!N29/1000</f>
        <v>101.83876679999999</v>
      </c>
      <c r="O29" s="8">
        <f>[1]Sum!O29/1000</f>
        <v>-3.4747415999999793</v>
      </c>
      <c r="P29" s="8">
        <f>[1]Sum!P29/1000</f>
        <v>555.52941599999997</v>
      </c>
      <c r="Q29" s="8">
        <f>[1]Sum!Q29/1000</f>
        <v>0.26113560000000002</v>
      </c>
      <c r="R29" s="8">
        <f>[1]Sum!R29/1000</f>
        <v>0</v>
      </c>
      <c r="S29" s="8">
        <f>[1]Sum!S29/1000</f>
        <v>5.933586</v>
      </c>
      <c r="T29" s="8">
        <f>[1]Sum!T29/1000</f>
        <v>37.353866400000001</v>
      </c>
      <c r="W29" s="13">
        <f t="shared" si="0"/>
        <v>0.44356192721721271</v>
      </c>
    </row>
    <row r="30" spans="1:23" x14ac:dyDescent="0.3">
      <c r="B30">
        <f>[1]Sum!B30</f>
        <v>2030</v>
      </c>
      <c r="C30" s="8">
        <f>[1]Sum!C30/1000</f>
        <v>312.40875599999998</v>
      </c>
      <c r="D30" s="8">
        <f>[1]Sum!D30/1000</f>
        <v>0</v>
      </c>
      <c r="E30" s="8">
        <f>[1]Sum!E30/1000</f>
        <v>6.4939632000000005</v>
      </c>
      <c r="F30" s="8">
        <f>[1]Sum!F30/1000</f>
        <v>16.521360000000001</v>
      </c>
      <c r="G30" s="8">
        <f>[1]Sum!G30/1000</f>
        <v>139.16863079999999</v>
      </c>
      <c r="H30" s="8">
        <f>[1]Sum!H30/1000</f>
        <v>10.189193999999997</v>
      </c>
      <c r="I30" s="8">
        <f>[1]Sum!I30/1000</f>
        <v>36.409012799999999</v>
      </c>
      <c r="J30" s="8">
        <f>[1]Sum!J30/1000</f>
        <v>1.1205791999999999</v>
      </c>
      <c r="K30" s="8">
        <f>[1]Sum!K30/1000</f>
        <v>50.458476000000005</v>
      </c>
      <c r="L30" s="8">
        <f>[1]Sum!L30/1000</f>
        <v>572.76997199999994</v>
      </c>
      <c r="M30" s="8">
        <f>[1]Sum!M30/1000</f>
        <v>99.589812000000009</v>
      </c>
      <c r="N30" s="8">
        <f>[1]Sum!N30/1000</f>
        <v>103.82807520000001</v>
      </c>
      <c r="O30" s="8">
        <f>[1]Sum!O30/1000</f>
        <v>-4.2382632000000156</v>
      </c>
      <c r="P30" s="8">
        <f>[1]Sum!P30/1000</f>
        <v>569.87479200000007</v>
      </c>
      <c r="Q30" s="8">
        <f>[1]Sum!Q30/1000</f>
        <v>0.11370480000000001</v>
      </c>
      <c r="R30" s="8">
        <f>[1]Sum!R30/1000</f>
        <v>0</v>
      </c>
      <c r="S30" s="8">
        <f>[1]Sum!S30/1000</f>
        <v>6.1977875999999998</v>
      </c>
      <c r="T30" s="8">
        <f>[1]Sum!T30/1000</f>
        <v>45.6824364</v>
      </c>
      <c r="W30" s="13">
        <f t="shared" si="0"/>
        <v>0.46293666524210292</v>
      </c>
    </row>
    <row r="31" spans="1:23" x14ac:dyDescent="0.3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3" x14ac:dyDescent="0.3">
      <c r="A32" t="s">
        <v>52</v>
      </c>
      <c r="B32">
        <f>[5]Sum!B10</f>
        <v>2010</v>
      </c>
      <c r="C32" s="8">
        <f>[5]Sum!C10/1000</f>
        <v>263.46383280000003</v>
      </c>
      <c r="D32" s="8">
        <f>[5]Sum!D10/1000</f>
        <v>2.4251184000000001</v>
      </c>
      <c r="E32" s="8">
        <f>[5]Sum!E10/1000</f>
        <v>4.3250748000000003</v>
      </c>
      <c r="F32" s="8">
        <f>[5]Sum!F10/1000</f>
        <v>12.783818399999998</v>
      </c>
      <c r="G32" s="8">
        <f>[5]Sum!G10/1000</f>
        <v>36.887921999999996</v>
      </c>
      <c r="H32" s="8">
        <f>[5]Sum!H10/1000</f>
        <v>1.584684</v>
      </c>
      <c r="I32" s="8">
        <f>[5]Sum!I10/1000</f>
        <v>0</v>
      </c>
      <c r="J32" s="8">
        <f>[5]Sum!J10/1000</f>
        <v>0</v>
      </c>
      <c r="K32" s="8">
        <f>[5]Sum!K10/1000</f>
        <v>0</v>
      </c>
      <c r="L32" s="8">
        <f>[5]Sum!L10/1000</f>
        <v>321.4704504</v>
      </c>
      <c r="M32" s="8">
        <f>[5]Sum!M10/1000</f>
        <v>37.801502399999997</v>
      </c>
      <c r="N32" s="8">
        <f>[5]Sum!N10/1000</f>
        <v>38.395868399999991</v>
      </c>
      <c r="O32" s="8">
        <f>[5]Sum!O10/1000</f>
        <v>-0.59436599999999451</v>
      </c>
      <c r="P32" s="8">
        <f>[5]Sum!P10/1000</f>
        <v>281.622612</v>
      </c>
      <c r="Q32" s="8">
        <f>[5]Sum!Q10/1000</f>
        <v>0.54495959999999999</v>
      </c>
      <c r="R32" s="8">
        <f>[5]Sum!R10/1000</f>
        <v>0</v>
      </c>
      <c r="S32" s="8">
        <f>[5]Sum!S10/1000</f>
        <v>0</v>
      </c>
      <c r="T32" s="8">
        <f>[5]Sum!T10/1000</f>
        <v>0</v>
      </c>
      <c r="W32" s="13">
        <f>(SUM(G32:K32)+SUM(R32:T32))/(L32+SUM(Q32:T32))</f>
        <v>0.11947442515251054</v>
      </c>
    </row>
    <row r="33" spans="2:23" x14ac:dyDescent="0.3">
      <c r="B33">
        <f>[5]Sum!B11</f>
        <v>2011</v>
      </c>
      <c r="C33" s="8">
        <f>[5]Sum!C11/1000</f>
        <v>270.25300799999997</v>
      </c>
      <c r="D33" s="8">
        <f>[5]Sum!D11/1000</f>
        <v>2.4512231999999994</v>
      </c>
      <c r="E33" s="8">
        <f>[5]Sum!E11/1000</f>
        <v>4.6613711999999996</v>
      </c>
      <c r="F33" s="8">
        <f>[5]Sum!F11/1000</f>
        <v>12.783818399999998</v>
      </c>
      <c r="G33" s="8">
        <f>[5]Sum!G11/1000</f>
        <v>39.333013199999989</v>
      </c>
      <c r="H33" s="8">
        <f>[5]Sum!H11/1000</f>
        <v>2.1497040000000003</v>
      </c>
      <c r="I33" s="8">
        <f>[5]Sum!I11/1000</f>
        <v>0</v>
      </c>
      <c r="J33" s="8">
        <f>[5]Sum!J11/1000</f>
        <v>0</v>
      </c>
      <c r="K33" s="8">
        <f>[5]Sum!K11/1000</f>
        <v>0</v>
      </c>
      <c r="L33" s="8">
        <f>[5]Sum!L11/1000</f>
        <v>331.632138</v>
      </c>
      <c r="M33" s="8">
        <f>[5]Sum!M11/1000</f>
        <v>35.417030399999994</v>
      </c>
      <c r="N33" s="8">
        <f>[5]Sum!N11/1000</f>
        <v>35.994577199999995</v>
      </c>
      <c r="O33" s="8">
        <f>[5]Sum!O11/1000</f>
        <v>-0.57754679999999647</v>
      </c>
      <c r="P33" s="8">
        <f>[5]Sum!P11/1000</f>
        <v>291.85078800000002</v>
      </c>
      <c r="Q33" s="8">
        <f>[5]Sum!Q11/1000</f>
        <v>1.0409508000000001</v>
      </c>
      <c r="R33" s="8">
        <f>[5]Sum!R11/1000</f>
        <v>0</v>
      </c>
      <c r="S33" s="8">
        <f>[5]Sum!S11/1000</f>
        <v>0</v>
      </c>
      <c r="T33" s="8">
        <f>[5]Sum!T11/1000</f>
        <v>0</v>
      </c>
      <c r="W33" s="13">
        <f t="shared" ref="W33:W52" si="1">(SUM(G33:K33)+SUM(R33:T33))/(L33+SUM(Q33:T33))</f>
        <v>0.12469513945247016</v>
      </c>
    </row>
    <row r="34" spans="2:23" x14ac:dyDescent="0.3">
      <c r="B34">
        <f>[5]Sum!B12</f>
        <v>2012</v>
      </c>
      <c r="C34" s="8">
        <f>[5]Sum!C12/1000</f>
        <v>278.96859479999995</v>
      </c>
      <c r="D34" s="8">
        <f>[5]Sum!D12/1000</f>
        <v>2.40462</v>
      </c>
      <c r="E34" s="8">
        <f>[5]Sum!E12/1000</f>
        <v>5.2391807999999997</v>
      </c>
      <c r="F34" s="8">
        <f>[5]Sum!F12/1000</f>
        <v>12.783818399999998</v>
      </c>
      <c r="G34" s="8">
        <f>[5]Sum!G12/1000</f>
        <v>40.774471200000001</v>
      </c>
      <c r="H34" s="8">
        <f>[5]Sum!H12/1000</f>
        <v>2.5058856</v>
      </c>
      <c r="I34" s="8">
        <f>[5]Sum!I12/1000</f>
        <v>0</v>
      </c>
      <c r="J34" s="8">
        <f>[5]Sum!J12/1000</f>
        <v>0</v>
      </c>
      <c r="K34" s="8">
        <f>[5]Sum!K12/1000</f>
        <v>0</v>
      </c>
      <c r="L34" s="8">
        <f>[5]Sum!L12/1000</f>
        <v>342.67657079999992</v>
      </c>
      <c r="M34" s="8">
        <f>[5]Sum!M12/1000</f>
        <v>33.496926000000002</v>
      </c>
      <c r="N34" s="8">
        <f>[5]Sum!N12/1000</f>
        <v>34.041009599999995</v>
      </c>
      <c r="O34" s="8">
        <f>[5]Sum!O12/1000</f>
        <v>-0.54408359999999811</v>
      </c>
      <c r="P34" s="8">
        <f>[5]Sum!P12/1000</f>
        <v>302.78326800000002</v>
      </c>
      <c r="Q34" s="8">
        <f>[5]Sum!Q12/1000</f>
        <v>1.1619263999999998</v>
      </c>
      <c r="R34" s="8">
        <f>[5]Sum!R12/1000</f>
        <v>0</v>
      </c>
      <c r="S34" s="8">
        <f>[5]Sum!S12/1000</f>
        <v>0.15820559999999997</v>
      </c>
      <c r="T34" s="8">
        <f>[5]Sum!T12/1000</f>
        <v>0</v>
      </c>
      <c r="W34" s="13">
        <f t="shared" si="1"/>
        <v>0.12627610103941964</v>
      </c>
    </row>
    <row r="35" spans="2:23" x14ac:dyDescent="0.3">
      <c r="B35">
        <f>[5]Sum!B13</f>
        <v>2013</v>
      </c>
      <c r="C35" s="8">
        <f>[5]Sum!C13/1000</f>
        <v>287.834766</v>
      </c>
      <c r="D35" s="8">
        <f>[5]Sum!D13/1000</f>
        <v>2.4470184000000001</v>
      </c>
      <c r="E35" s="8">
        <f>[5]Sum!E13/1000</f>
        <v>5.9935920000000005</v>
      </c>
      <c r="F35" s="8">
        <f>[5]Sum!F13/1000</f>
        <v>12.783818399999998</v>
      </c>
      <c r="G35" s="8">
        <f>[5]Sum!G13/1000</f>
        <v>41.908803599999985</v>
      </c>
      <c r="H35" s="8">
        <f>[5]Sum!H13/1000</f>
        <v>2.5467072000000002</v>
      </c>
      <c r="I35" s="8">
        <f>[5]Sum!I13/1000</f>
        <v>0.97630199999999989</v>
      </c>
      <c r="J35" s="8">
        <f>[5]Sum!J13/1000</f>
        <v>0</v>
      </c>
      <c r="K35" s="8">
        <f>[5]Sum!K13/1000</f>
        <v>1.6661519999999999</v>
      </c>
      <c r="L35" s="8">
        <f>[5]Sum!L13/1000</f>
        <v>356.1571596</v>
      </c>
      <c r="M35" s="8">
        <f>[5]Sum!M13/1000</f>
        <v>35.179546800000004</v>
      </c>
      <c r="N35" s="8">
        <f>[5]Sum!N13/1000</f>
        <v>35.760685199999998</v>
      </c>
      <c r="O35" s="8">
        <f>[5]Sum!O13/1000</f>
        <v>-0.58113839999999617</v>
      </c>
      <c r="P35" s="8">
        <f>[5]Sum!P13/1000</f>
        <v>315.68937599999998</v>
      </c>
      <c r="Q35" s="8">
        <f>[5]Sum!Q13/1000</f>
        <v>1.2984948000000001</v>
      </c>
      <c r="R35" s="8">
        <f>[5]Sum!R13/1000</f>
        <v>0</v>
      </c>
      <c r="S35" s="8">
        <f>[5]Sum!S13/1000</f>
        <v>0.162936</v>
      </c>
      <c r="T35" s="8">
        <f>[5]Sum!T13/1000</f>
        <v>0</v>
      </c>
      <c r="W35" s="13">
        <f t="shared" si="1"/>
        <v>0.13215448544534047</v>
      </c>
    </row>
    <row r="36" spans="2:23" x14ac:dyDescent="0.3">
      <c r="B36">
        <f>[5]Sum!B14</f>
        <v>2014</v>
      </c>
      <c r="C36" s="8">
        <f>[5]Sum!C14/1000</f>
        <v>294.52004759999994</v>
      </c>
      <c r="D36" s="8">
        <f>[5]Sum!D14/1000</f>
        <v>0</v>
      </c>
      <c r="E36" s="8">
        <f>[5]Sum!E14/1000</f>
        <v>8.2149528000000007</v>
      </c>
      <c r="F36" s="8">
        <f>[5]Sum!F14/1000</f>
        <v>12.783818399999998</v>
      </c>
      <c r="G36" s="8">
        <f>[5]Sum!G14/1000</f>
        <v>43.790626799999991</v>
      </c>
      <c r="H36" s="8">
        <f>[5]Sum!H14/1000</f>
        <v>2.5467072000000002</v>
      </c>
      <c r="I36" s="8">
        <f>[5]Sum!I14/1000</f>
        <v>1.7013672</v>
      </c>
      <c r="J36" s="8">
        <f>[5]Sum!J14/1000</f>
        <v>0.28014479999999997</v>
      </c>
      <c r="K36" s="8">
        <f>[5]Sum!K14/1000</f>
        <v>3.1740984000000001</v>
      </c>
      <c r="L36" s="8">
        <f>[5]Sum!L14/1000</f>
        <v>367.0117631999999</v>
      </c>
      <c r="M36" s="8">
        <f>[5]Sum!M14/1000</f>
        <v>34.116958799999999</v>
      </c>
      <c r="N36" s="8">
        <f>[5]Sum!N14/1000</f>
        <v>34.686972000000004</v>
      </c>
      <c r="O36" s="8">
        <f>[5]Sum!O14/1000</f>
        <v>-0.57001320000000122</v>
      </c>
      <c r="P36" s="8">
        <f>[5]Sum!P14/1000</f>
        <v>326.20838399999997</v>
      </c>
      <c r="Q36" s="8">
        <f>[5]Sum!Q14/1000</f>
        <v>0.59165040000000002</v>
      </c>
      <c r="R36" s="8">
        <f>[5]Sum!R14/1000</f>
        <v>0</v>
      </c>
      <c r="S36" s="8">
        <f>[5]Sum!S14/1000</f>
        <v>0.7410083999999999</v>
      </c>
      <c r="T36" s="8">
        <f>[5]Sum!T14/1000</f>
        <v>0</v>
      </c>
      <c r="W36" s="13">
        <f t="shared" si="1"/>
        <v>0.14180736745349712</v>
      </c>
    </row>
    <row r="37" spans="2:23" x14ac:dyDescent="0.3">
      <c r="B37">
        <f>[5]Sum!B15</f>
        <v>2015</v>
      </c>
      <c r="C37" s="8">
        <f>[5]Sum!C15/1000</f>
        <v>303.30238559999998</v>
      </c>
      <c r="D37" s="8">
        <f>[5]Sum!D15/1000</f>
        <v>0</v>
      </c>
      <c r="E37" s="8">
        <f>[5]Sum!E15/1000</f>
        <v>9.3392111999999976</v>
      </c>
      <c r="F37" s="8">
        <f>[5]Sum!F15/1000</f>
        <v>12.783818399999998</v>
      </c>
      <c r="G37" s="8">
        <f>[5]Sum!G15/1000</f>
        <v>44.673809999999989</v>
      </c>
      <c r="H37" s="8">
        <f>[5]Sum!H15/1000</f>
        <v>2.5467072000000002</v>
      </c>
      <c r="I37" s="8">
        <f>[5]Sum!I15/1000</f>
        <v>2.6148600000000002</v>
      </c>
      <c r="J37" s="8">
        <f>[5]Sum!J15/1000</f>
        <v>0.84043440000000003</v>
      </c>
      <c r="K37" s="8">
        <f>[5]Sum!K15/1000</f>
        <v>4.8909707999999998</v>
      </c>
      <c r="L37" s="8">
        <f>[5]Sum!L15/1000</f>
        <v>380.9921976</v>
      </c>
      <c r="M37" s="8">
        <f>[5]Sum!M15/1000</f>
        <v>40.774296</v>
      </c>
      <c r="N37" s="8">
        <f>[5]Sum!N15/1000</f>
        <v>41.377159200000001</v>
      </c>
      <c r="O37" s="8">
        <f>[5]Sum!O15/1000</f>
        <v>-0.60286319999999982</v>
      </c>
      <c r="P37" s="8">
        <f>[5]Sum!P15/1000</f>
        <v>339.84244800000005</v>
      </c>
      <c r="Q37" s="8">
        <f>[5]Sum!Q15/1000</f>
        <v>0.614514</v>
      </c>
      <c r="R37" s="8">
        <f>[5]Sum!R15/1000</f>
        <v>0</v>
      </c>
      <c r="S37" s="8">
        <f>[5]Sum!S15/1000</f>
        <v>0.98690160000000005</v>
      </c>
      <c r="T37" s="8">
        <f>[5]Sum!T15/1000</f>
        <v>0</v>
      </c>
      <c r="W37" s="13">
        <f t="shared" si="1"/>
        <v>0.14781659193677307</v>
      </c>
    </row>
    <row r="38" spans="2:23" x14ac:dyDescent="0.3">
      <c r="B38">
        <f>[5]Sum!B16</f>
        <v>2016</v>
      </c>
      <c r="C38" s="8">
        <f>[5]Sum!C16/1000</f>
        <v>323.2769376</v>
      </c>
      <c r="D38" s="8">
        <f>[5]Sum!D16/1000</f>
        <v>0</v>
      </c>
      <c r="E38" s="8">
        <f>[5]Sum!E16/1000</f>
        <v>2.1192191999999999</v>
      </c>
      <c r="F38" s="8">
        <f>[5]Sum!F16/1000</f>
        <v>12.783818399999998</v>
      </c>
      <c r="G38" s="8">
        <f>[5]Sum!G16/1000</f>
        <v>49.081754400000001</v>
      </c>
      <c r="H38" s="8">
        <f>[5]Sum!H16/1000</f>
        <v>2.5546787999999996</v>
      </c>
      <c r="I38" s="8">
        <f>[5]Sum!I16/1000</f>
        <v>3.4932251999999999</v>
      </c>
      <c r="J38" s="8">
        <f>[5]Sum!J16/1000</f>
        <v>1.1205791999999999</v>
      </c>
      <c r="K38" s="8">
        <f>[5]Sum!K16/1000</f>
        <v>4.8922848000000005</v>
      </c>
      <c r="L38" s="8">
        <f>[5]Sum!L16/1000</f>
        <v>399.32249759999996</v>
      </c>
      <c r="M38" s="8">
        <f>[5]Sum!M16/1000</f>
        <v>67.950619200000006</v>
      </c>
      <c r="N38" s="8">
        <f>[5]Sum!N16/1000</f>
        <v>69.147848400000001</v>
      </c>
      <c r="O38" s="8">
        <f>[5]Sum!O16/1000</f>
        <v>-1.1972292000000015</v>
      </c>
      <c r="P38" s="8">
        <f>[5]Sum!P16/1000</f>
        <v>353.15852399999994</v>
      </c>
      <c r="Q38" s="8">
        <f>[5]Sum!Q16/1000</f>
        <v>0.5756195999999999</v>
      </c>
      <c r="R38" s="8">
        <f>[5]Sum!R16/1000</f>
        <v>0</v>
      </c>
      <c r="S38" s="8">
        <f>[5]Sum!S16/1000</f>
        <v>1.2927132000000001</v>
      </c>
      <c r="T38" s="8">
        <f>[5]Sum!T16/1000</f>
        <v>0</v>
      </c>
      <c r="W38" s="13">
        <f t="shared" si="1"/>
        <v>0.1556247821959193</v>
      </c>
    </row>
    <row r="39" spans="2:23" x14ac:dyDescent="0.3">
      <c r="B39">
        <f>[5]Sum!B17</f>
        <v>2017</v>
      </c>
      <c r="C39" s="8">
        <f>[5]Sum!C17/1000</f>
        <v>329.66385359999998</v>
      </c>
      <c r="D39" s="8">
        <f>[5]Sum!D17/1000</f>
        <v>0</v>
      </c>
      <c r="E39" s="8">
        <f>[5]Sum!E17/1000</f>
        <v>2.1154524000000001</v>
      </c>
      <c r="F39" s="8">
        <f>[5]Sum!F17/1000</f>
        <v>12.783818399999998</v>
      </c>
      <c r="G39" s="8">
        <f>[5]Sum!G17/1000</f>
        <v>54.665203200000001</v>
      </c>
      <c r="H39" s="8">
        <f>[5]Sum!H17/1000</f>
        <v>3.1161071999999996</v>
      </c>
      <c r="I39" s="8">
        <f>[5]Sum!I17/1000</f>
        <v>3.4932251999999999</v>
      </c>
      <c r="J39" s="8">
        <f>[5]Sum!J17/1000</f>
        <v>1.1205791999999999</v>
      </c>
      <c r="K39" s="8">
        <f>[5]Sum!K17/1000</f>
        <v>4.8936864000000009</v>
      </c>
      <c r="L39" s="8">
        <f>[5]Sum!L17/1000</f>
        <v>411.85192559999996</v>
      </c>
      <c r="M39" s="8">
        <f>[5]Sum!M17/1000</f>
        <v>73.368504000000001</v>
      </c>
      <c r="N39" s="8">
        <f>[5]Sum!N17/1000</f>
        <v>74.659552799999986</v>
      </c>
      <c r="O39" s="8">
        <f>[5]Sum!O17/1000</f>
        <v>-1.2910487999999896</v>
      </c>
      <c r="P39" s="8">
        <f>[5]Sum!P17/1000</f>
        <v>368.00321999999994</v>
      </c>
      <c r="Q39" s="8">
        <f>[5]Sum!Q17/1000</f>
        <v>0.57745920000000006</v>
      </c>
      <c r="R39" s="8">
        <f>[5]Sum!R17/1000</f>
        <v>0</v>
      </c>
      <c r="S39" s="8">
        <f>[5]Sum!S17/1000</f>
        <v>1.5597180000000002</v>
      </c>
      <c r="T39" s="8">
        <f>[5]Sum!T17/1000</f>
        <v>0</v>
      </c>
      <c r="W39" s="13">
        <f t="shared" si="1"/>
        <v>0.16630514845522648</v>
      </c>
    </row>
    <row r="40" spans="2:23" x14ac:dyDescent="0.3">
      <c r="B40">
        <f>[5]Sum!B18</f>
        <v>2018</v>
      </c>
      <c r="C40" s="8">
        <f>[5]Sum!C18/1000</f>
        <v>333.51238439999992</v>
      </c>
      <c r="D40" s="8">
        <f>[5]Sum!D18/1000</f>
        <v>0</v>
      </c>
      <c r="E40" s="8">
        <f>[5]Sum!E18/1000</f>
        <v>2.1966576</v>
      </c>
      <c r="F40" s="8">
        <f>[5]Sum!F18/1000</f>
        <v>12.783818399999998</v>
      </c>
      <c r="G40" s="8">
        <f>[5]Sum!G18/1000</f>
        <v>64.976862000000011</v>
      </c>
      <c r="H40" s="8">
        <f>[5]Sum!H18/1000</f>
        <v>3.1161071999999996</v>
      </c>
      <c r="I40" s="8">
        <f>[5]Sum!I18/1000</f>
        <v>3.4932251999999999</v>
      </c>
      <c r="J40" s="8">
        <f>[5]Sum!J18/1000</f>
        <v>1.1205791999999999</v>
      </c>
      <c r="K40" s="8">
        <f>[5]Sum!K18/1000</f>
        <v>4.8950004000000007</v>
      </c>
      <c r="L40" s="8">
        <f>[5]Sum!L18/1000</f>
        <v>426.0946343999999</v>
      </c>
      <c r="M40" s="8">
        <f>[5]Sum!M18/1000</f>
        <v>65.784533999999994</v>
      </c>
      <c r="N40" s="8">
        <f>[5]Sum!N18/1000</f>
        <v>66.832054799999995</v>
      </c>
      <c r="O40" s="8">
        <f>[5]Sum!O18/1000</f>
        <v>-1.0475207999999985</v>
      </c>
      <c r="P40" s="8">
        <f>[5]Sum!P18/1000</f>
        <v>383.83341599999983</v>
      </c>
      <c r="Q40" s="8">
        <f>[5]Sum!Q18/1000</f>
        <v>0.57929879999999989</v>
      </c>
      <c r="R40" s="8">
        <f>[5]Sum!R18/1000</f>
        <v>0</v>
      </c>
      <c r="S40" s="8">
        <f>[5]Sum!S18/1000</f>
        <v>2.6156484</v>
      </c>
      <c r="T40" s="8">
        <f>[5]Sum!T18/1000</f>
        <v>0</v>
      </c>
      <c r="W40" s="13">
        <f t="shared" si="1"/>
        <v>0.1868608646429821</v>
      </c>
    </row>
    <row r="41" spans="2:23" x14ac:dyDescent="0.3">
      <c r="B41">
        <f>[5]Sum!B19</f>
        <v>2019</v>
      </c>
      <c r="C41" s="8">
        <f>[5]Sum!C19/1000</f>
        <v>340.18268640000002</v>
      </c>
      <c r="D41" s="8">
        <f>[5]Sum!D19/1000</f>
        <v>0</v>
      </c>
      <c r="E41" s="8">
        <f>[5]Sum!E19/1000</f>
        <v>3.8285580000000001</v>
      </c>
      <c r="F41" s="8">
        <f>[5]Sum!F19/1000</f>
        <v>12.783818399999998</v>
      </c>
      <c r="G41" s="8">
        <f>[5]Sum!G19/1000</f>
        <v>73.586890800000006</v>
      </c>
      <c r="H41" s="8">
        <f>[5]Sum!H19/1000</f>
        <v>3.1161071999999996</v>
      </c>
      <c r="I41" s="8">
        <f>[5]Sum!I19/1000</f>
        <v>3.4932251999999999</v>
      </c>
      <c r="J41" s="8">
        <f>[5]Sum!J19/1000</f>
        <v>1.1205791999999999</v>
      </c>
      <c r="K41" s="8">
        <f>[5]Sum!K19/1000</f>
        <v>4.8964020000000001</v>
      </c>
      <c r="L41" s="8">
        <f>[5]Sum!L19/1000</f>
        <v>443.00826719999998</v>
      </c>
      <c r="M41" s="8">
        <f>[5]Sum!M19/1000</f>
        <v>57.865056000000003</v>
      </c>
      <c r="N41" s="8">
        <f>[5]Sum!N19/1000</f>
        <v>58.880515199999998</v>
      </c>
      <c r="O41" s="8">
        <f>[5]Sum!O19/1000</f>
        <v>-1.0154591999999902</v>
      </c>
      <c r="P41" s="8">
        <f>[5]Sum!P19/1000</f>
        <v>400.74722400000007</v>
      </c>
      <c r="Q41" s="8">
        <f>[5]Sum!Q19/1000</f>
        <v>0.58122599999999991</v>
      </c>
      <c r="R41" s="8">
        <f>[5]Sum!R19/1000</f>
        <v>0</v>
      </c>
      <c r="S41" s="8">
        <f>[5]Sum!S19/1000</f>
        <v>3.3182879999999999</v>
      </c>
      <c r="T41" s="8">
        <f>[5]Sum!T19/1000</f>
        <v>0</v>
      </c>
      <c r="W41" s="13">
        <f t="shared" si="1"/>
        <v>0.20033549686603666</v>
      </c>
    </row>
    <row r="42" spans="2:23" x14ac:dyDescent="0.3">
      <c r="B42">
        <f>[5]Sum!B20</f>
        <v>2020</v>
      </c>
      <c r="C42" s="8">
        <f>[5]Sum!C20/1000</f>
        <v>345.30842519999993</v>
      </c>
      <c r="D42" s="8">
        <f>[5]Sum!D20/1000</f>
        <v>0</v>
      </c>
      <c r="E42" s="8">
        <f>[5]Sum!E20/1000</f>
        <v>9.9090491999999983</v>
      </c>
      <c r="F42" s="8">
        <f>[5]Sum!F20/1000</f>
        <v>12.783818399999998</v>
      </c>
      <c r="G42" s="8">
        <f>[5]Sum!G20/1000</f>
        <v>78.174853200000001</v>
      </c>
      <c r="H42" s="8">
        <f>[5]Sum!H20/1000</f>
        <v>3.1161071999999996</v>
      </c>
      <c r="I42" s="8">
        <f>[5]Sum!I20/1000</f>
        <v>3.4932251999999999</v>
      </c>
      <c r="J42" s="8">
        <f>[5]Sum!J20/1000</f>
        <v>1.1205791999999999</v>
      </c>
      <c r="K42" s="8">
        <f>[5]Sum!K20/1000</f>
        <v>4.8978912000000001</v>
      </c>
      <c r="L42" s="8">
        <f>[5]Sum!L20/1000</f>
        <v>458.80394879999994</v>
      </c>
      <c r="M42" s="8">
        <f>[5]Sum!M20/1000</f>
        <v>61.727865599999994</v>
      </c>
      <c r="N42" s="8">
        <f>[5]Sum!N20/1000</f>
        <v>62.82891</v>
      </c>
      <c r="O42" s="8">
        <f>[5]Sum!O20/1000</f>
        <v>-1.1010444000000061</v>
      </c>
      <c r="P42" s="8">
        <f>[5]Sum!P20/1000</f>
        <v>416.34790800000002</v>
      </c>
      <c r="Q42" s="8">
        <f>[5]Sum!Q20/1000</f>
        <v>0.57185280000000005</v>
      </c>
      <c r="R42" s="8">
        <f>[5]Sum!R20/1000</f>
        <v>0</v>
      </c>
      <c r="S42" s="8">
        <f>[5]Sum!S20/1000</f>
        <v>3.7730196</v>
      </c>
      <c r="T42" s="8">
        <f>[5]Sum!T20/1000</f>
        <v>0</v>
      </c>
      <c r="W42" s="13">
        <f t="shared" si="1"/>
        <v>0.20420148183678463</v>
      </c>
    </row>
    <row r="43" spans="2:23" x14ac:dyDescent="0.3">
      <c r="B43">
        <f>[5]Sum!B21</f>
        <v>2021</v>
      </c>
      <c r="C43" s="8">
        <f>[5]Sum!C21/1000</f>
        <v>353.26206719999993</v>
      </c>
      <c r="D43" s="8">
        <f>[5]Sum!D21/1000</f>
        <v>0</v>
      </c>
      <c r="E43" s="8">
        <f>[5]Sum!E21/1000</f>
        <v>11.959327199999997</v>
      </c>
      <c r="F43" s="8">
        <f>[5]Sum!F21/1000</f>
        <v>12.783818399999998</v>
      </c>
      <c r="G43" s="8">
        <f>[5]Sum!G21/1000</f>
        <v>83.988952800000007</v>
      </c>
      <c r="H43" s="8">
        <f>[5]Sum!H21/1000</f>
        <v>3.1161071999999996</v>
      </c>
      <c r="I43" s="8">
        <f>[5]Sum!I21/1000</f>
        <v>3.4932251999999999</v>
      </c>
      <c r="J43" s="8">
        <f>[5]Sum!J21/1000</f>
        <v>1.1205791999999999</v>
      </c>
      <c r="K43" s="8">
        <f>[5]Sum!K21/1000</f>
        <v>4.8997308000000004</v>
      </c>
      <c r="L43" s="8">
        <f>[5]Sum!L21/1000</f>
        <v>474.62380799999994</v>
      </c>
      <c r="M43" s="8">
        <f>[5]Sum!M21/1000</f>
        <v>75.133468799999989</v>
      </c>
      <c r="N43" s="8">
        <f>[5]Sum!N21/1000</f>
        <v>76.489166399999988</v>
      </c>
      <c r="O43" s="8">
        <f>[5]Sum!O21/1000</f>
        <v>-1.3556975999999996</v>
      </c>
      <c r="P43" s="8">
        <f>[5]Sum!P21/1000</f>
        <v>430.69328400000001</v>
      </c>
      <c r="Q43" s="8">
        <f>[5]Sum!Q21/1000</f>
        <v>0.4606884</v>
      </c>
      <c r="R43" s="8">
        <f>[5]Sum!R21/1000</f>
        <v>0</v>
      </c>
      <c r="S43" s="8">
        <f>[5]Sum!S21/1000</f>
        <v>3.9805440000000005</v>
      </c>
      <c r="T43" s="8">
        <f>[5]Sum!T21/1000</f>
        <v>0</v>
      </c>
      <c r="W43" s="13">
        <f t="shared" si="1"/>
        <v>0.20999056645002478</v>
      </c>
    </row>
    <row r="44" spans="2:23" x14ac:dyDescent="0.3">
      <c r="B44">
        <f>[5]Sum!B22</f>
        <v>2022</v>
      </c>
      <c r="C44" s="8">
        <f>[5]Sum!C22/1000</f>
        <v>360.84472319999998</v>
      </c>
      <c r="D44" s="8">
        <f>[5]Sum!D22/1000</f>
        <v>0</v>
      </c>
      <c r="E44" s="8">
        <f>[5]Sum!E22/1000</f>
        <v>11.959327199999997</v>
      </c>
      <c r="F44" s="8">
        <f>[5]Sum!F22/1000</f>
        <v>12.783818399999998</v>
      </c>
      <c r="G44" s="8">
        <f>[5]Sum!G22/1000</f>
        <v>89.707743600000015</v>
      </c>
      <c r="H44" s="8">
        <f>[5]Sum!H22/1000</f>
        <v>3.1161071999999996</v>
      </c>
      <c r="I44" s="8">
        <f>[5]Sum!I22/1000</f>
        <v>3.4932251999999999</v>
      </c>
      <c r="J44" s="8">
        <f>[5]Sum!J22/1000</f>
        <v>1.1205791999999999</v>
      </c>
      <c r="K44" s="8">
        <f>[5]Sum!K22/1000</f>
        <v>7.0560923999999998</v>
      </c>
      <c r="L44" s="8">
        <f>[5]Sum!L22/1000</f>
        <v>490.08161639999997</v>
      </c>
      <c r="M44" s="8">
        <f>[5]Sum!M22/1000</f>
        <v>89.361022800000001</v>
      </c>
      <c r="N44" s="8">
        <f>[5]Sum!N22/1000</f>
        <v>91.278937199999987</v>
      </c>
      <c r="O44" s="8">
        <f>[5]Sum!O22/1000</f>
        <v>-1.9179143999999797</v>
      </c>
      <c r="P44" s="8">
        <f>[5]Sum!P22/1000</f>
        <v>444.47626800000006</v>
      </c>
      <c r="Q44" s="8">
        <f>[5]Sum!Q22/1000</f>
        <v>0.34961160000000002</v>
      </c>
      <c r="R44" s="8">
        <f>[5]Sum!R22/1000</f>
        <v>0</v>
      </c>
      <c r="S44" s="8">
        <f>[5]Sum!S22/1000</f>
        <v>4.1899956000000005</v>
      </c>
      <c r="T44" s="8">
        <f>[5]Sum!T22/1000</f>
        <v>1.1563200000000001E-2</v>
      </c>
      <c r="W44" s="13">
        <f t="shared" si="1"/>
        <v>0.21974949760851561</v>
      </c>
    </row>
    <row r="45" spans="2:23" x14ac:dyDescent="0.3">
      <c r="B45">
        <f>[5]Sum!B23</f>
        <v>2023</v>
      </c>
      <c r="C45" s="8">
        <f>[5]Sum!C23/1000</f>
        <v>363.99587039999994</v>
      </c>
      <c r="D45" s="8">
        <f>[5]Sum!D23/1000</f>
        <v>0</v>
      </c>
      <c r="E45" s="8">
        <f>[5]Sum!E23/1000</f>
        <v>11.959327199999997</v>
      </c>
      <c r="F45" s="8">
        <f>[5]Sum!F23/1000</f>
        <v>12.783818399999998</v>
      </c>
      <c r="G45" s="8">
        <f>[5]Sum!G23/1000</f>
        <v>95.158566000000022</v>
      </c>
      <c r="H45" s="8">
        <f>[5]Sum!H23/1000</f>
        <v>4.1327927999999998</v>
      </c>
      <c r="I45" s="8">
        <f>[5]Sum!I23/1000</f>
        <v>3.4932251999999999</v>
      </c>
      <c r="J45" s="8">
        <f>[5]Sum!J23/1000</f>
        <v>1.1205791999999999</v>
      </c>
      <c r="K45" s="8">
        <f>[5]Sum!K23/1000</f>
        <v>10.999844400000001</v>
      </c>
      <c r="L45" s="8">
        <f>[5]Sum!L23/1000</f>
        <v>503.64402359999991</v>
      </c>
      <c r="M45" s="8">
        <f>[5]Sum!M23/1000</f>
        <v>99.450002399999988</v>
      </c>
      <c r="N45" s="8">
        <f>[5]Sum!N23/1000</f>
        <v>102.37882080000001</v>
      </c>
      <c r="O45" s="8">
        <f>[5]Sum!O23/1000</f>
        <v>-2.9288184000000328</v>
      </c>
      <c r="P45" s="8">
        <f>[5]Sum!P23/1000</f>
        <v>458.38802399999997</v>
      </c>
      <c r="Q45" s="8">
        <f>[5]Sum!Q23/1000</f>
        <v>0.24326519999999999</v>
      </c>
      <c r="R45" s="8">
        <f>[5]Sum!R23/1000</f>
        <v>0</v>
      </c>
      <c r="S45" s="8">
        <f>[5]Sum!S23/1000</f>
        <v>4.4097839999999993</v>
      </c>
      <c r="T45" s="8">
        <f>[5]Sum!T23/1000</f>
        <v>1.8831372</v>
      </c>
      <c r="W45" s="13">
        <f t="shared" si="1"/>
        <v>0.23755905545611036</v>
      </c>
    </row>
    <row r="46" spans="2:23" x14ac:dyDescent="0.3">
      <c r="B46">
        <f>[5]Sum!B24</f>
        <v>2024</v>
      </c>
      <c r="C46" s="8">
        <f>[5]Sum!C24/1000</f>
        <v>358.07279640000002</v>
      </c>
      <c r="D46" s="8">
        <f>[5]Sum!D24/1000</f>
        <v>0</v>
      </c>
      <c r="E46" s="8">
        <f>[5]Sum!E24/1000</f>
        <v>11.959327199999997</v>
      </c>
      <c r="F46" s="8">
        <f>[5]Sum!F24/1000</f>
        <v>12.783818399999998</v>
      </c>
      <c r="G46" s="8">
        <f>[5]Sum!G24/1000</f>
        <v>100.41237599999999</v>
      </c>
      <c r="H46" s="8">
        <f>[5]Sum!H24/1000</f>
        <v>6.5728031999999992</v>
      </c>
      <c r="I46" s="8">
        <f>[5]Sum!I24/1000</f>
        <v>7.6346903999999993</v>
      </c>
      <c r="J46" s="8">
        <f>[5]Sum!J24/1000</f>
        <v>1.1205791999999999</v>
      </c>
      <c r="K46" s="8">
        <f>[5]Sum!K24/1000</f>
        <v>19.410408000000007</v>
      </c>
      <c r="L46" s="8">
        <f>[5]Sum!L24/1000</f>
        <v>517.96679879999999</v>
      </c>
      <c r="M46" s="8">
        <f>[5]Sum!M24/1000</f>
        <v>99.387018000000012</v>
      </c>
      <c r="N46" s="8">
        <f>[5]Sum!N24/1000</f>
        <v>102.51206039999998</v>
      </c>
      <c r="O46" s="8">
        <f>[5]Sum!O24/1000</f>
        <v>-3.1250423999999768</v>
      </c>
      <c r="P46" s="8">
        <f>[5]Sum!P24/1000</f>
        <v>472.73164800000001</v>
      </c>
      <c r="Q46" s="8">
        <f>[5]Sum!Q24/1000</f>
        <v>0.24326519999999999</v>
      </c>
      <c r="R46" s="8">
        <f>[5]Sum!R24/1000</f>
        <v>0</v>
      </c>
      <c r="S46" s="8">
        <f>[5]Sum!S24/1000</f>
        <v>4.6371060000000002</v>
      </c>
      <c r="T46" s="8">
        <f>[5]Sum!T24/1000</f>
        <v>2.7834023999999999</v>
      </c>
      <c r="W46" s="13">
        <f t="shared" si="1"/>
        <v>0.27123872294761514</v>
      </c>
    </row>
    <row r="47" spans="2:23" x14ac:dyDescent="0.3">
      <c r="B47">
        <f>[5]Sum!B25</f>
        <v>2025</v>
      </c>
      <c r="C47" s="8">
        <f>[5]Sum!C25/1000</f>
        <v>346.77116999999998</v>
      </c>
      <c r="D47" s="8">
        <f>[5]Sum!D25/1000</f>
        <v>0</v>
      </c>
      <c r="E47" s="8">
        <f>[5]Sum!E25/1000</f>
        <v>13.076227199999998</v>
      </c>
      <c r="F47" s="8">
        <f>[5]Sum!F25/1000</f>
        <v>12.783818399999998</v>
      </c>
      <c r="G47" s="8">
        <f>[5]Sum!G25/1000</f>
        <v>104.71073279999999</v>
      </c>
      <c r="H47" s="8">
        <f>[5]Sum!H25/1000</f>
        <v>6.5728031999999992</v>
      </c>
      <c r="I47" s="8">
        <f>[5]Sum!I25/1000</f>
        <v>16.873249200000004</v>
      </c>
      <c r="J47" s="8">
        <f>[5]Sum!J25/1000</f>
        <v>1.1205791999999999</v>
      </c>
      <c r="K47" s="8">
        <f>[5]Sum!K25/1000</f>
        <v>27.296422799999995</v>
      </c>
      <c r="L47" s="8">
        <f>[5]Sum!L25/1000</f>
        <v>529.20500279999999</v>
      </c>
      <c r="M47" s="8">
        <f>[5]Sum!M25/1000</f>
        <v>102.8286468</v>
      </c>
      <c r="N47" s="8">
        <f>[5]Sum!N25/1000</f>
        <v>106.1108436</v>
      </c>
      <c r="O47" s="8">
        <f>[5]Sum!O25/1000</f>
        <v>-3.2821967999999906</v>
      </c>
      <c r="P47" s="8">
        <f>[5]Sum!P25/1000</f>
        <v>489.49565999999999</v>
      </c>
      <c r="Q47" s="8">
        <f>[5]Sum!Q25/1000</f>
        <v>0.24326519999999999</v>
      </c>
      <c r="R47" s="8">
        <f>[5]Sum!R25/1000</f>
        <v>0</v>
      </c>
      <c r="S47" s="8">
        <f>[5]Sum!S25/1000</f>
        <v>4.8423527999999996</v>
      </c>
      <c r="T47" s="8">
        <f>[5]Sum!T25/1000</f>
        <v>8.4730223999999996</v>
      </c>
      <c r="W47" s="13">
        <f t="shared" si="1"/>
        <v>0.31300763145883465</v>
      </c>
    </row>
    <row r="48" spans="2:23" x14ac:dyDescent="0.3">
      <c r="B48">
        <f>[5]Sum!B26</f>
        <v>2026</v>
      </c>
      <c r="C48" s="8">
        <f>[5]Sum!C26/1000</f>
        <v>346.76258520000005</v>
      </c>
      <c r="D48" s="8">
        <f>[5]Sum!D26/1000</f>
        <v>0</v>
      </c>
      <c r="E48" s="8">
        <f>[5]Sum!E26/1000</f>
        <v>13.076227199999998</v>
      </c>
      <c r="F48" s="8">
        <f>[5]Sum!F26/1000</f>
        <v>12.783818399999998</v>
      </c>
      <c r="G48" s="8">
        <f>[5]Sum!G26/1000</f>
        <v>110.44765679999999</v>
      </c>
      <c r="H48" s="8">
        <f>[5]Sum!H26/1000</f>
        <v>6.8305223999999995</v>
      </c>
      <c r="I48" s="8">
        <f>[5]Sum!I26/1000</f>
        <v>17.815737600000002</v>
      </c>
      <c r="J48" s="8">
        <f>[5]Sum!J26/1000</f>
        <v>1.1205791999999999</v>
      </c>
      <c r="K48" s="8">
        <f>[5]Sum!K26/1000</f>
        <v>32.632489199999995</v>
      </c>
      <c r="L48" s="8">
        <f>[5]Sum!L26/1000</f>
        <v>541.46961600000009</v>
      </c>
      <c r="M48" s="8">
        <f>[5]Sum!M26/1000</f>
        <v>107.87510760000002</v>
      </c>
      <c r="N48" s="8">
        <f>[5]Sum!N26/1000</f>
        <v>111.5260128</v>
      </c>
      <c r="O48" s="8">
        <f>[5]Sum!O26/1000</f>
        <v>-3.6509051999999791</v>
      </c>
      <c r="P48" s="8">
        <f>[5]Sum!P26/1000</f>
        <v>506.33763599999997</v>
      </c>
      <c r="Q48" s="8">
        <f>[5]Sum!Q26/1000</f>
        <v>0.2373084</v>
      </c>
      <c r="R48" s="8">
        <f>[5]Sum!R26/1000</f>
        <v>0</v>
      </c>
      <c r="S48" s="8">
        <f>[5]Sum!S26/1000</f>
        <v>5.0952539999999997</v>
      </c>
      <c r="T48" s="8">
        <f>[5]Sum!T26/1000</f>
        <v>13.6626216</v>
      </c>
      <c r="W48" s="13">
        <f t="shared" si="1"/>
        <v>0.33473085339168485</v>
      </c>
    </row>
    <row r="49" spans="1:23" x14ac:dyDescent="0.3">
      <c r="B49">
        <f>[5]Sum!B27</f>
        <v>2027</v>
      </c>
      <c r="C49" s="8">
        <f>[5]Sum!C27/1000</f>
        <v>346.75846799999988</v>
      </c>
      <c r="D49" s="8">
        <f>[5]Sum!D27/1000</f>
        <v>0</v>
      </c>
      <c r="E49" s="8">
        <f>[5]Sum!E27/1000</f>
        <v>13.8037452</v>
      </c>
      <c r="F49" s="8">
        <f>[5]Sum!F27/1000</f>
        <v>12.783818399999998</v>
      </c>
      <c r="G49" s="8">
        <f>[5]Sum!G27/1000</f>
        <v>118.29074759999999</v>
      </c>
      <c r="H49" s="8">
        <f>[5]Sum!H27/1000</f>
        <v>7.2997955999999995</v>
      </c>
      <c r="I49" s="8">
        <f>[5]Sum!I27/1000</f>
        <v>18.610532399999997</v>
      </c>
      <c r="J49" s="8">
        <f>[5]Sum!J27/1000</f>
        <v>1.1205791999999999</v>
      </c>
      <c r="K49" s="8">
        <f>[5]Sum!K27/1000</f>
        <v>37.012138800000002</v>
      </c>
      <c r="L49" s="8">
        <f>[5]Sum!L27/1000</f>
        <v>555.67982519999987</v>
      </c>
      <c r="M49" s="8">
        <f>[5]Sum!M27/1000</f>
        <v>113.5658664</v>
      </c>
      <c r="N49" s="8">
        <f>[5]Sum!N27/1000</f>
        <v>117.65380799999997</v>
      </c>
      <c r="O49" s="8">
        <f>[5]Sum!O27/1000</f>
        <v>-4.0879415999999766</v>
      </c>
      <c r="P49" s="8">
        <f>[5]Sum!P27/1000</f>
        <v>522.51910799999996</v>
      </c>
      <c r="Q49" s="8">
        <f>[5]Sum!Q27/1000</f>
        <v>0.2383596</v>
      </c>
      <c r="R49" s="8">
        <f>[5]Sum!R27/1000</f>
        <v>0</v>
      </c>
      <c r="S49" s="8">
        <f>[5]Sum!S27/1000</f>
        <v>5.3380811999999995</v>
      </c>
      <c r="T49" s="8">
        <f>[5]Sum!T27/1000</f>
        <v>16.667301599999998</v>
      </c>
      <c r="W49" s="13">
        <f t="shared" si="1"/>
        <v>0.35357474215592111</v>
      </c>
    </row>
    <row r="50" spans="1:23" x14ac:dyDescent="0.3">
      <c r="B50">
        <f>[5]Sum!B28</f>
        <v>2028</v>
      </c>
      <c r="C50" s="8">
        <f>[5]Sum!C28/1000</f>
        <v>346.75452599999988</v>
      </c>
      <c r="D50" s="8">
        <f>[5]Sum!D28/1000</f>
        <v>0</v>
      </c>
      <c r="E50" s="8">
        <f>[5]Sum!E28/1000</f>
        <v>15.709483199999998</v>
      </c>
      <c r="F50" s="8">
        <f>[5]Sum!F28/1000</f>
        <v>12.783818399999998</v>
      </c>
      <c r="G50" s="8">
        <f>[5]Sum!G28/1000</f>
        <v>123.35175</v>
      </c>
      <c r="H50" s="8">
        <f>[5]Sum!H28/1000</f>
        <v>7.7937719999999997</v>
      </c>
      <c r="I50" s="8">
        <f>[5]Sum!I28/1000</f>
        <v>18.610532399999997</v>
      </c>
      <c r="J50" s="8">
        <f>[5]Sum!J28/1000</f>
        <v>1.1205791999999999</v>
      </c>
      <c r="K50" s="8">
        <f>[5]Sum!K28/1000</f>
        <v>38.592880800000003</v>
      </c>
      <c r="L50" s="8">
        <f>[5]Sum!L28/1000</f>
        <v>564.71734199999992</v>
      </c>
      <c r="M50" s="8">
        <f>[5]Sum!M28/1000</f>
        <v>117.3316152</v>
      </c>
      <c r="N50" s="8">
        <f>[5]Sum!N28/1000</f>
        <v>121.70101560000001</v>
      </c>
      <c r="O50" s="8">
        <f>[5]Sum!O28/1000</f>
        <v>-4.3694003999999982</v>
      </c>
      <c r="P50" s="8">
        <f>[5]Sum!P28/1000</f>
        <v>538.74875999999995</v>
      </c>
      <c r="Q50" s="8">
        <f>[5]Sum!Q28/1000</f>
        <v>0.24151319999999998</v>
      </c>
      <c r="R50" s="8">
        <f>[5]Sum!R28/1000</f>
        <v>0</v>
      </c>
      <c r="S50" s="8">
        <f>[5]Sum!S28/1000</f>
        <v>5.5924716000000005</v>
      </c>
      <c r="T50" s="8">
        <f>[5]Sum!T28/1000</f>
        <v>23.993114399999996</v>
      </c>
      <c r="W50" s="13">
        <f t="shared" si="1"/>
        <v>0.36844192834074724</v>
      </c>
    </row>
    <row r="51" spans="1:23" x14ac:dyDescent="0.3">
      <c r="B51">
        <f>[5]Sum!B29</f>
        <v>2029</v>
      </c>
      <c r="C51" s="8">
        <f>[5]Sum!C29/1000</f>
        <v>346.75259879999993</v>
      </c>
      <c r="D51" s="8">
        <f>[5]Sum!D29/1000</f>
        <v>0</v>
      </c>
      <c r="E51" s="8">
        <f>[5]Sum!E29/1000</f>
        <v>16.071183599999998</v>
      </c>
      <c r="F51" s="8">
        <f>[5]Sum!F29/1000</f>
        <v>12.783818399999998</v>
      </c>
      <c r="G51" s="8">
        <f>[5]Sum!G29/1000</f>
        <v>127.98736679999998</v>
      </c>
      <c r="H51" s="8">
        <f>[5]Sum!H29/1000</f>
        <v>8.3631720000000005</v>
      </c>
      <c r="I51" s="8">
        <f>[5]Sum!I29/1000</f>
        <v>18.610532399999997</v>
      </c>
      <c r="J51" s="8">
        <f>[5]Sum!J29/1000</f>
        <v>1.1205791999999999</v>
      </c>
      <c r="K51" s="8">
        <f>[5]Sum!K29/1000</f>
        <v>40.08646079999999</v>
      </c>
      <c r="L51" s="8">
        <f>[5]Sum!L29/1000</f>
        <v>571.77571199999988</v>
      </c>
      <c r="M51" s="8">
        <f>[5]Sum!M29/1000</f>
        <v>120.29354640000001</v>
      </c>
      <c r="N51" s="8">
        <f>[5]Sum!N29/1000</f>
        <v>124.87204799999999</v>
      </c>
      <c r="O51" s="8">
        <f>[5]Sum!O29/1000</f>
        <v>-4.5785015999999885</v>
      </c>
      <c r="P51" s="8">
        <f>[5]Sum!P29/1000</f>
        <v>555.52941599999997</v>
      </c>
      <c r="Q51" s="8">
        <f>[5]Sum!Q29/1000</f>
        <v>0.25544159999999999</v>
      </c>
      <c r="R51" s="8">
        <f>[5]Sum!R29/1000</f>
        <v>0</v>
      </c>
      <c r="S51" s="8">
        <f>[5]Sum!S29/1000</f>
        <v>5.8559723999999997</v>
      </c>
      <c r="T51" s="8">
        <f>[5]Sum!T29/1000</f>
        <v>33.346341600000002</v>
      </c>
      <c r="W51" s="13">
        <f t="shared" si="1"/>
        <v>0.38507450536728438</v>
      </c>
    </row>
    <row r="52" spans="1:23" x14ac:dyDescent="0.3">
      <c r="B52">
        <f>[5]Sum!B30</f>
        <v>2030</v>
      </c>
      <c r="C52" s="8">
        <f>[5]Sum!C30/1000</f>
        <v>346.59456840000001</v>
      </c>
      <c r="D52" s="8">
        <f>[5]Sum!D30/1000</f>
        <v>0</v>
      </c>
      <c r="E52" s="8">
        <f>[5]Sum!E30/1000</f>
        <v>13.297855200000001</v>
      </c>
      <c r="F52" s="8">
        <f>[5]Sum!F30/1000</f>
        <v>12.783818399999998</v>
      </c>
      <c r="G52" s="8">
        <f>[5]Sum!G30/1000</f>
        <v>133.46543279999997</v>
      </c>
      <c r="H52" s="8">
        <f>[5]Sum!H30/1000</f>
        <v>8.7628031999999987</v>
      </c>
      <c r="I52" s="8">
        <f>[5]Sum!I30/1000</f>
        <v>18.623234400000001</v>
      </c>
      <c r="J52" s="8">
        <f>[5]Sum!J30/1000</f>
        <v>1.1205791999999999</v>
      </c>
      <c r="K52" s="8">
        <f>[5]Sum!K30/1000</f>
        <v>44.052112799999996</v>
      </c>
      <c r="L52" s="8">
        <f>[5]Sum!L30/1000</f>
        <v>578.70040440000002</v>
      </c>
      <c r="M52" s="8">
        <f>[5]Sum!M30/1000</f>
        <v>126.46610519999999</v>
      </c>
      <c r="N52" s="8">
        <f>[5]Sum!N30/1000</f>
        <v>131.42146199999999</v>
      </c>
      <c r="O52" s="8">
        <f>[5]Sum!O30/1000</f>
        <v>-4.9553568000000086</v>
      </c>
      <c r="P52" s="8">
        <f>[5]Sum!P30/1000</f>
        <v>569.87479200000007</v>
      </c>
      <c r="Q52" s="8">
        <f>[5]Sum!Q30/1000</f>
        <v>0.11046359999999998</v>
      </c>
      <c r="R52" s="8">
        <f>[5]Sum!R30/1000</f>
        <v>0</v>
      </c>
      <c r="S52" s="8">
        <f>[5]Sum!S30/1000</f>
        <v>6.1030043999999979</v>
      </c>
      <c r="T52" s="8">
        <f>[5]Sum!T30/1000</f>
        <v>41.138624399999998</v>
      </c>
      <c r="W52" s="13">
        <f t="shared" si="1"/>
        <v>0.40454401586854277</v>
      </c>
    </row>
    <row r="54" spans="1:23" ht="18" thickBot="1" x14ac:dyDescent="0.4">
      <c r="C54" s="4" t="s">
        <v>28</v>
      </c>
      <c r="D54" s="4"/>
      <c r="E54" s="4"/>
    </row>
    <row r="55" spans="1:23" ht="15" thickTop="1" x14ac:dyDescent="0.3">
      <c r="C55" t="str">
        <f>C9</f>
        <v>Coal</v>
      </c>
      <c r="D55" t="str">
        <f t="shared" ref="D55:F55" si="2">D9</f>
        <v>Oil</v>
      </c>
      <c r="E55" t="str">
        <f t="shared" si="2"/>
        <v>Gas</v>
      </c>
      <c r="F55" t="str">
        <f t="shared" si="2"/>
        <v>Nuclear</v>
      </c>
      <c r="G55" t="s">
        <v>29</v>
      </c>
      <c r="H55" t="s">
        <v>30</v>
      </c>
      <c r="I55" t="str">
        <f>H9</f>
        <v>Biomass</v>
      </c>
      <c r="J55" t="str">
        <f>I9</f>
        <v>Solar PV</v>
      </c>
      <c r="K55" t="str">
        <f>J9</f>
        <v>Solar Thermal</v>
      </c>
      <c r="L55" t="str">
        <f>K9</f>
        <v>Wind</v>
      </c>
      <c r="M55" t="str">
        <f>Q9</f>
        <v>Dist. Oil</v>
      </c>
      <c r="N55" t="str">
        <f>S9</f>
        <v>Mini Hydro</v>
      </c>
      <c r="O55" t="str">
        <f>T9</f>
        <v>Dist.Solar PV</v>
      </c>
      <c r="R55" t="str">
        <f>G9</f>
        <v>Hydro</v>
      </c>
    </row>
    <row r="56" spans="1:23" x14ac:dyDescent="0.3">
      <c r="A56" t="str">
        <f>$A$10</f>
        <v>RE</v>
      </c>
      <c r="B56">
        <f>[1]Sum!B41</f>
        <v>2010</v>
      </c>
      <c r="C56" s="11">
        <f>[1]Sum!C41/1000</f>
        <v>36.517020000000002</v>
      </c>
      <c r="D56" s="11">
        <f>[1]Sum!D41/1000</f>
        <v>2.9129999999999998</v>
      </c>
      <c r="E56" s="11">
        <f>[1]Sum!E41/1000</f>
        <v>1.0960000000000001</v>
      </c>
      <c r="F56" s="11">
        <f>[1]Sum!F41/1000</f>
        <v>1.8</v>
      </c>
      <c r="G56" s="11">
        <f>[1]RawDRr!J351/1000</f>
        <v>0</v>
      </c>
      <c r="H56" s="11">
        <f>R56-G56</f>
        <v>10.2126</v>
      </c>
      <c r="I56" s="11">
        <f>[1]Sum!H41/1000</f>
        <v>0.36241999999999996</v>
      </c>
      <c r="J56" s="11">
        <f>[1]Sum!I41/1000</f>
        <v>0</v>
      </c>
      <c r="K56" s="11">
        <f>[1]Sum!J41/1000</f>
        <v>0</v>
      </c>
      <c r="L56" s="11">
        <f>[1]Sum!K41/1000</f>
        <v>0</v>
      </c>
      <c r="M56" s="11">
        <f>[1]Sum!Q41/1000</f>
        <v>0.38486000000000004</v>
      </c>
      <c r="N56" s="11">
        <f>[1]Sum!S41/1000</f>
        <v>0</v>
      </c>
      <c r="O56" s="11">
        <f>[1]Sum!T41/1000</f>
        <v>0</v>
      </c>
      <c r="P56" s="11"/>
      <c r="R56" s="11">
        <f>[1]Sum!G41/1000</f>
        <v>10.2126</v>
      </c>
    </row>
    <row r="57" spans="1:23" x14ac:dyDescent="0.3">
      <c r="B57">
        <f>[1]Sum!B42</f>
        <v>2011</v>
      </c>
      <c r="C57" s="11">
        <f>[1]Sum!C42/1000</f>
        <v>37.196020000000004</v>
      </c>
      <c r="D57" s="11">
        <f>[1]Sum!D42/1000</f>
        <v>2.9129999999999998</v>
      </c>
      <c r="E57" s="11">
        <f>[1]Sum!E42/1000</f>
        <v>1.1140000000000001</v>
      </c>
      <c r="F57" s="11">
        <f>[1]Sum!F42/1000</f>
        <v>1.8</v>
      </c>
      <c r="G57" s="11">
        <f>[1]RawDRr!J352/1000</f>
        <v>0</v>
      </c>
      <c r="H57" s="11">
        <f t="shared" ref="H57:H98" si="3">R57-G57</f>
        <v>10.7636</v>
      </c>
      <c r="I57" s="11">
        <f>[1]Sum!H42/1000</f>
        <v>0.62141999999999997</v>
      </c>
      <c r="J57" s="11">
        <f>[1]Sum!I42/1000</f>
        <v>0</v>
      </c>
      <c r="K57" s="11">
        <f>[1]Sum!J42/1000</f>
        <v>0</v>
      </c>
      <c r="L57" s="11">
        <f>[1]Sum!K42/1000</f>
        <v>0</v>
      </c>
      <c r="M57" s="11">
        <f>[1]Sum!Q42/1000</f>
        <v>0.66766000000000003</v>
      </c>
      <c r="N57" s="11">
        <f>[1]Sum!S42/1000</f>
        <v>0</v>
      </c>
      <c r="O57" s="11">
        <f>[1]Sum!T42/1000</f>
        <v>0</v>
      </c>
      <c r="P57" s="11"/>
      <c r="R57" s="11">
        <f>[1]Sum!G42/1000</f>
        <v>10.7636</v>
      </c>
    </row>
    <row r="58" spans="1:23" x14ac:dyDescent="0.3">
      <c r="B58">
        <f>[1]Sum!B43</f>
        <v>2012</v>
      </c>
      <c r="C58" s="11">
        <f>[1]Sum!C43/1000</f>
        <v>38.099020000000003</v>
      </c>
      <c r="D58" s="11">
        <f>[1]Sum!D43/1000</f>
        <v>2.9729999999999999</v>
      </c>
      <c r="E58" s="11">
        <f>[1]Sum!E43/1000</f>
        <v>1.341</v>
      </c>
      <c r="F58" s="11">
        <f>[1]Sum!F43/1000</f>
        <v>1.8</v>
      </c>
      <c r="G58" s="11">
        <f>[1]RawDRr!J353/1000</f>
        <v>0</v>
      </c>
      <c r="H58" s="11">
        <f t="shared" si="3"/>
        <v>11.182600000000001</v>
      </c>
      <c r="I58" s="11">
        <f>[1]Sum!H43/1000</f>
        <v>0.70561999999999991</v>
      </c>
      <c r="J58" s="11">
        <f>[1]Sum!I43/1000</f>
        <v>0</v>
      </c>
      <c r="K58" s="11">
        <f>[1]Sum!J43/1000</f>
        <v>0</v>
      </c>
      <c r="L58" s="11">
        <f>[1]Sum!K43/1000</f>
        <v>0</v>
      </c>
      <c r="M58" s="11">
        <f>[1]Sum!Q43/1000</f>
        <v>0.90349000000000002</v>
      </c>
      <c r="N58" s="11">
        <f>[1]Sum!S43/1000</f>
        <v>3.6670000000000001E-2</v>
      </c>
      <c r="O58" s="11">
        <f>[1]Sum!T43/1000</f>
        <v>0</v>
      </c>
      <c r="P58" s="11"/>
      <c r="R58" s="11">
        <f>[1]Sum!G43/1000</f>
        <v>11.182600000000001</v>
      </c>
    </row>
    <row r="59" spans="1:23" x14ac:dyDescent="0.3">
      <c r="B59">
        <f>[1]Sum!B44</f>
        <v>2013</v>
      </c>
      <c r="C59" s="11">
        <f>[1]Sum!C44/1000</f>
        <v>39.022020000000005</v>
      </c>
      <c r="D59" s="11">
        <f>[1]Sum!D44/1000</f>
        <v>2.9729999999999999</v>
      </c>
      <c r="E59" s="11">
        <f>[1]Sum!E44/1000</f>
        <v>1.361</v>
      </c>
      <c r="F59" s="11">
        <f>[1]Sum!F44/1000</f>
        <v>1.8</v>
      </c>
      <c r="G59" s="11">
        <f>[1]RawDRr!J354/1000</f>
        <v>0</v>
      </c>
      <c r="H59" s="11">
        <f t="shared" si="3"/>
        <v>11.5426</v>
      </c>
      <c r="I59" s="11">
        <f>[1]Sum!H44/1000</f>
        <v>0.71517999999999993</v>
      </c>
      <c r="J59" s="11">
        <f>[1]Sum!I44/1000</f>
        <v>0.45637</v>
      </c>
      <c r="K59" s="11">
        <f>[1]Sum!J44/1000</f>
        <v>0</v>
      </c>
      <c r="L59" s="11">
        <f>[1]Sum!K44/1000</f>
        <v>0.63400000000000001</v>
      </c>
      <c r="M59" s="11">
        <f>[1]Sum!Q44/1000</f>
        <v>0.9486500000000001</v>
      </c>
      <c r="N59" s="11">
        <f>[1]Sum!S44/1000</f>
        <v>3.6670000000000001E-2</v>
      </c>
      <c r="O59" s="11">
        <f>[1]Sum!T44/1000</f>
        <v>0</v>
      </c>
      <c r="P59" s="11"/>
      <c r="R59" s="11">
        <f>[1]Sum!G44/1000</f>
        <v>11.5426</v>
      </c>
    </row>
    <row r="60" spans="1:23" x14ac:dyDescent="0.3">
      <c r="B60">
        <f>[1]Sum!B45</f>
        <v>2014</v>
      </c>
      <c r="C60" s="11">
        <f>[1]Sum!C45/1000</f>
        <v>40.094020000000008</v>
      </c>
      <c r="D60" s="11">
        <f>[1]Sum!D45/1000</f>
        <v>2.9729999999999999</v>
      </c>
      <c r="E60" s="11">
        <f>[1]Sum!E45/1000</f>
        <v>3.4720500000000003</v>
      </c>
      <c r="F60" s="11">
        <f>[1]Sum!F45/1000</f>
        <v>1.8406199999999999</v>
      </c>
      <c r="G60" s="11">
        <f>[1]RawDRr!J355/1000</f>
        <v>0</v>
      </c>
      <c r="H60" s="11">
        <f t="shared" si="3"/>
        <v>13.470880000000001</v>
      </c>
      <c r="I60" s="11">
        <f>[1]Sum!H45/1000</f>
        <v>0.71517999999999993</v>
      </c>
      <c r="J60" s="11">
        <f>[1]Sum!I45/1000</f>
        <v>0.78737000000000001</v>
      </c>
      <c r="K60" s="11">
        <f>[1]Sum!J45/1000</f>
        <v>0.05</v>
      </c>
      <c r="L60" s="11">
        <f>[1]Sum!K45/1000</f>
        <v>1.236</v>
      </c>
      <c r="M60" s="11">
        <f>[1]Sum!Q45/1000</f>
        <v>0.94877</v>
      </c>
      <c r="N60" s="11">
        <f>[1]Sum!S45/1000</f>
        <v>0.17438000000000001</v>
      </c>
      <c r="O60" s="11">
        <f>[1]Sum!T45/1000</f>
        <v>0</v>
      </c>
      <c r="P60" s="11"/>
      <c r="R60" s="11">
        <f>[1]Sum!G45/1000</f>
        <v>13.470880000000001</v>
      </c>
    </row>
    <row r="61" spans="1:23" x14ac:dyDescent="0.3">
      <c r="B61">
        <f>[1]Sum!B46</f>
        <v>2015</v>
      </c>
      <c r="C61" s="11">
        <f>[1]Sum!C46/1000</f>
        <v>42.363020000000006</v>
      </c>
      <c r="D61" s="11">
        <f>[1]Sum!D46/1000</f>
        <v>2.9729999999999999</v>
      </c>
      <c r="E61" s="11">
        <f>[1]Sum!E46/1000</f>
        <v>3.4958199999999997</v>
      </c>
      <c r="F61" s="11">
        <f>[1]Sum!F46/1000</f>
        <v>1.8406199999999999</v>
      </c>
      <c r="G61" s="11">
        <f>[1]RawDRr!J356/1000</f>
        <v>0</v>
      </c>
      <c r="H61" s="11">
        <f t="shared" si="3"/>
        <v>13.67801</v>
      </c>
      <c r="I61" s="11">
        <f>[1]Sum!H46/1000</f>
        <v>0.71517999999999993</v>
      </c>
      <c r="J61" s="11">
        <f>[1]Sum!I46/1000</f>
        <v>1.2043699999999999</v>
      </c>
      <c r="K61" s="11">
        <f>[1]Sum!J46/1000</f>
        <v>0.15</v>
      </c>
      <c r="L61" s="11">
        <f>[1]Sum!K46/1000</f>
        <v>1.889</v>
      </c>
      <c r="M61" s="11">
        <f>[1]Sum!Q46/1000</f>
        <v>0.95117000000000007</v>
      </c>
      <c r="N61" s="11">
        <f>[1]Sum!S46/1000</f>
        <v>0.25791000000000003</v>
      </c>
      <c r="O61" s="11">
        <f>[1]Sum!T46/1000</f>
        <v>0</v>
      </c>
      <c r="P61" s="11"/>
      <c r="R61" s="11">
        <f>[1]Sum!G46/1000</f>
        <v>13.67801</v>
      </c>
    </row>
    <row r="62" spans="1:23" x14ac:dyDescent="0.3">
      <c r="B62">
        <f>[1]Sum!B47</f>
        <v>2016</v>
      </c>
      <c r="C62" s="11">
        <f>[1]Sum!C47/1000</f>
        <v>43.781060000000004</v>
      </c>
      <c r="D62" s="11">
        <f>[1]Sum!D47/1000</f>
        <v>2.9729999999999999</v>
      </c>
      <c r="E62" s="11">
        <f>[1]Sum!E47/1000</f>
        <v>3.5013099999999997</v>
      </c>
      <c r="F62" s="11">
        <f>[1]Sum!F47/1000</f>
        <v>1.8406199999999999</v>
      </c>
      <c r="G62" s="11">
        <f>[1]RawDRr!J357/1000</f>
        <v>0</v>
      </c>
      <c r="H62" s="11">
        <f t="shared" si="3"/>
        <v>15.24832</v>
      </c>
      <c r="I62" s="11">
        <f>[1]Sum!H47/1000</f>
        <v>0.71517999999999993</v>
      </c>
      <c r="J62" s="11">
        <f>[1]Sum!I47/1000</f>
        <v>1.60537</v>
      </c>
      <c r="K62" s="11">
        <f>[1]Sum!J47/1000</f>
        <v>0.2</v>
      </c>
      <c r="L62" s="11">
        <f>[1]Sum!K47/1000</f>
        <v>1.889</v>
      </c>
      <c r="M62" s="11">
        <f>[1]Sum!Q47/1000</f>
        <v>0.95163000000000009</v>
      </c>
      <c r="N62" s="11">
        <f>[1]Sum!S47/1000</f>
        <v>0.34093000000000001</v>
      </c>
      <c r="O62" s="11">
        <f>[1]Sum!T47/1000</f>
        <v>0</v>
      </c>
      <c r="P62" s="11"/>
      <c r="R62" s="11">
        <f>[1]Sum!G47/1000</f>
        <v>15.24832</v>
      </c>
    </row>
    <row r="63" spans="1:23" x14ac:dyDescent="0.3">
      <c r="B63">
        <f>[1]Sum!B48</f>
        <v>2017</v>
      </c>
      <c r="C63" s="11">
        <f>[1]Sum!C48/1000</f>
        <v>45.970060000000004</v>
      </c>
      <c r="D63" s="11">
        <f>[1]Sum!D48/1000</f>
        <v>2.9729999999999999</v>
      </c>
      <c r="E63" s="11">
        <f>[1]Sum!E48/1000</f>
        <v>3.5013099999999997</v>
      </c>
      <c r="F63" s="11">
        <f>[1]Sum!F48/1000</f>
        <v>1.8406199999999999</v>
      </c>
      <c r="G63" s="11">
        <f>[1]RawDRr!J358/1000</f>
        <v>0</v>
      </c>
      <c r="H63" s="11">
        <f t="shared" si="3"/>
        <v>16.455379999999998</v>
      </c>
      <c r="I63" s="11">
        <f>[1]Sum!H48/1000</f>
        <v>0.72248000000000001</v>
      </c>
      <c r="J63" s="11">
        <f>[1]Sum!I48/1000</f>
        <v>1.60537</v>
      </c>
      <c r="K63" s="11">
        <f>[1]Sum!J48/1000</f>
        <v>0.2</v>
      </c>
      <c r="L63" s="11">
        <f>[1]Sum!K48/1000</f>
        <v>1.889</v>
      </c>
      <c r="M63" s="11">
        <f>[1]Sum!Q48/1000</f>
        <v>0.95255999999999996</v>
      </c>
      <c r="N63" s="11">
        <f>[1]Sum!S48/1000</f>
        <v>0.42912</v>
      </c>
      <c r="O63" s="11">
        <f>[1]Sum!T48/1000</f>
        <v>0</v>
      </c>
      <c r="P63" s="11"/>
      <c r="R63" s="11">
        <f>[1]Sum!G48/1000</f>
        <v>16.455379999999998</v>
      </c>
    </row>
    <row r="64" spans="1:23" x14ac:dyDescent="0.3">
      <c r="B64">
        <f>[1]Sum!B49</f>
        <v>2018</v>
      </c>
      <c r="C64" s="11">
        <f>[1]Sum!C49/1000</f>
        <v>46.951950000000004</v>
      </c>
      <c r="D64" s="11">
        <f>[1]Sum!D49/1000</f>
        <v>2.9729999999999999</v>
      </c>
      <c r="E64" s="11">
        <f>[1]Sum!E49/1000</f>
        <v>3.5013099999999997</v>
      </c>
      <c r="F64" s="11">
        <f>[1]Sum!F49/1000</f>
        <v>1.8406199999999999</v>
      </c>
      <c r="G64" s="11">
        <f>[1]RawDRr!J359/1000</f>
        <v>0.9</v>
      </c>
      <c r="H64" s="11">
        <f t="shared" si="3"/>
        <v>17.738780000000002</v>
      </c>
      <c r="I64" s="11">
        <f>[1]Sum!H49/1000</f>
        <v>0.72678999999999994</v>
      </c>
      <c r="J64" s="11">
        <f>[1]Sum!I49/1000</f>
        <v>1.60537</v>
      </c>
      <c r="K64" s="11">
        <f>[1]Sum!J49/1000</f>
        <v>0.2</v>
      </c>
      <c r="L64" s="11">
        <f>[1]Sum!K49/1000</f>
        <v>1.889</v>
      </c>
      <c r="M64" s="11">
        <f>[1]Sum!Q49/1000</f>
        <v>0.95255999999999996</v>
      </c>
      <c r="N64" s="11">
        <f>[1]Sum!S49/1000</f>
        <v>0.7065499999999999</v>
      </c>
      <c r="O64" s="11">
        <f>[1]Sum!T49/1000</f>
        <v>0</v>
      </c>
      <c r="P64" s="11"/>
      <c r="R64" s="11">
        <f>[1]Sum!G49/1000</f>
        <v>18.638780000000001</v>
      </c>
    </row>
    <row r="65" spans="1:18" x14ac:dyDescent="0.3">
      <c r="B65">
        <f>[1]Sum!B50</f>
        <v>2019</v>
      </c>
      <c r="C65" s="11">
        <f>[1]Sum!C50/1000</f>
        <v>48.726780000000005</v>
      </c>
      <c r="D65" s="11">
        <f>[1]Sum!D50/1000</f>
        <v>2.9729999999999999</v>
      </c>
      <c r="E65" s="11">
        <f>[1]Sum!E50/1000</f>
        <v>3.5013099999999997</v>
      </c>
      <c r="F65" s="11">
        <f>[1]Sum!F50/1000</f>
        <v>1.8406199999999999</v>
      </c>
      <c r="G65" s="11">
        <f>[1]RawDRr!J360/1000</f>
        <v>1.8</v>
      </c>
      <c r="H65" s="11">
        <f t="shared" si="3"/>
        <v>18.040040000000001</v>
      </c>
      <c r="I65" s="11">
        <f>[1]Sum!H50/1000</f>
        <v>0.78211999999999993</v>
      </c>
      <c r="J65" s="11">
        <f>[1]Sum!I50/1000</f>
        <v>1.60537</v>
      </c>
      <c r="K65" s="11">
        <f>[1]Sum!J50/1000</f>
        <v>0.2</v>
      </c>
      <c r="L65" s="11">
        <f>[1]Sum!K50/1000</f>
        <v>1.889</v>
      </c>
      <c r="M65" s="11">
        <f>[1]Sum!Q50/1000</f>
        <v>0.93855</v>
      </c>
      <c r="N65" s="11">
        <f>[1]Sum!S50/1000</f>
        <v>0.8505600000000002</v>
      </c>
      <c r="O65" s="11">
        <f>[1]Sum!T50/1000</f>
        <v>0</v>
      </c>
      <c r="P65" s="11"/>
      <c r="R65" s="11">
        <f>[1]Sum!G50/1000</f>
        <v>19.840040000000002</v>
      </c>
    </row>
    <row r="66" spans="1:18" x14ac:dyDescent="0.3">
      <c r="B66">
        <f>[1]Sum!B51</f>
        <v>2020</v>
      </c>
      <c r="C66" s="11">
        <f>[1]Sum!C51/1000</f>
        <v>49.68383</v>
      </c>
      <c r="D66" s="11">
        <f>[1]Sum!D51/1000</f>
        <v>2.9729999999999999</v>
      </c>
      <c r="E66" s="11">
        <f>[1]Sum!E51/1000</f>
        <v>3.5013099999999997</v>
      </c>
      <c r="F66" s="11">
        <f>[1]Sum!F51/1000</f>
        <v>1.8406199999999999</v>
      </c>
      <c r="G66" s="11">
        <f>[1]RawDRr!J361/1000</f>
        <v>2.7</v>
      </c>
      <c r="H66" s="11">
        <f t="shared" si="3"/>
        <v>19.03546</v>
      </c>
      <c r="I66" s="11">
        <f>[1]Sum!H51/1000</f>
        <v>0.78415999999999997</v>
      </c>
      <c r="J66" s="11">
        <f>[1]Sum!I51/1000</f>
        <v>1.60537</v>
      </c>
      <c r="K66" s="11">
        <f>[1]Sum!J51/1000</f>
        <v>0.2</v>
      </c>
      <c r="L66" s="11">
        <f>[1]Sum!K51/1000</f>
        <v>1.889</v>
      </c>
      <c r="M66" s="11">
        <f>[1]Sum!Q51/1000</f>
        <v>0.76500000000000001</v>
      </c>
      <c r="N66" s="11">
        <f>[1]Sum!S51/1000</f>
        <v>0.97422000000000009</v>
      </c>
      <c r="O66" s="11">
        <f>[1]Sum!T51/1000</f>
        <v>1.3789999999999998E-2</v>
      </c>
      <c r="P66" s="11"/>
      <c r="R66" s="11">
        <f>[1]Sum!G51/1000</f>
        <v>21.73546</v>
      </c>
    </row>
    <row r="67" spans="1:18" x14ac:dyDescent="0.3">
      <c r="B67">
        <f>[1]Sum!B52</f>
        <v>2021</v>
      </c>
      <c r="C67" s="11">
        <f>[1]Sum!C52/1000</f>
        <v>49.68383</v>
      </c>
      <c r="D67" s="11">
        <f>[1]Sum!D52/1000</f>
        <v>2.9729999999999999</v>
      </c>
      <c r="E67" s="11">
        <f>[1]Sum!E52/1000</f>
        <v>3.5013099999999997</v>
      </c>
      <c r="F67" s="11">
        <f>[1]Sum!F52/1000</f>
        <v>1.8406199999999999</v>
      </c>
      <c r="G67" s="11">
        <f>[1]RawDRr!J362/1000</f>
        <v>3.6</v>
      </c>
      <c r="H67" s="11">
        <f t="shared" si="3"/>
        <v>19.737599999999997</v>
      </c>
      <c r="I67" s="11">
        <f>[1]Sum!H52/1000</f>
        <v>1.07151</v>
      </c>
      <c r="J67" s="11">
        <f>[1]Sum!I52/1000</f>
        <v>1.60537</v>
      </c>
      <c r="K67" s="11">
        <f>[1]Sum!J52/1000</f>
        <v>0.2</v>
      </c>
      <c r="L67" s="11">
        <f>[1]Sum!K52/1000</f>
        <v>3.3889999999999998</v>
      </c>
      <c r="M67" s="11">
        <f>[1]Sum!Q52/1000</f>
        <v>0.59025000000000005</v>
      </c>
      <c r="N67" s="11">
        <f>[1]Sum!S52/1000</f>
        <v>1.0334400000000001</v>
      </c>
      <c r="O67" s="11">
        <f>[1]Sum!T52/1000</f>
        <v>0.70228999999999997</v>
      </c>
      <c r="P67" s="11"/>
      <c r="R67" s="11">
        <f>[1]Sum!G52/1000</f>
        <v>23.337599999999998</v>
      </c>
    </row>
    <row r="68" spans="1:18" x14ac:dyDescent="0.3">
      <c r="B68">
        <f>[1]Sum!B53</f>
        <v>2022</v>
      </c>
      <c r="C68" s="11">
        <f>[1]Sum!C53/1000</f>
        <v>49.701910000000005</v>
      </c>
      <c r="D68" s="11">
        <f>[1]Sum!D53/1000</f>
        <v>2.9729999999999999</v>
      </c>
      <c r="E68" s="11">
        <f>[1]Sum!E53/1000</f>
        <v>3.5013099999999997</v>
      </c>
      <c r="F68" s="11">
        <f>[1]Sum!F53/1000</f>
        <v>1.8406199999999999</v>
      </c>
      <c r="G68" s="11">
        <f>[1]RawDRr!J363/1000</f>
        <v>4.5</v>
      </c>
      <c r="H68" s="11">
        <f t="shared" si="3"/>
        <v>20.688599999999997</v>
      </c>
      <c r="I68" s="11">
        <f>[1]Sum!H53/1000</f>
        <v>1.3262</v>
      </c>
      <c r="J68" s="11">
        <f>[1]Sum!I53/1000</f>
        <v>1.60537</v>
      </c>
      <c r="K68" s="11">
        <f>[1]Sum!J53/1000</f>
        <v>0.2</v>
      </c>
      <c r="L68" s="11">
        <f>[1]Sum!K53/1000</f>
        <v>5.0468400000000004</v>
      </c>
      <c r="M68" s="11">
        <f>[1]Sum!Q53/1000</f>
        <v>0.56659999999999999</v>
      </c>
      <c r="N68" s="11">
        <f>[1]Sum!S53/1000</f>
        <v>1.12442</v>
      </c>
      <c r="O68" s="11">
        <f>[1]Sum!T53/1000</f>
        <v>1.20896</v>
      </c>
      <c r="P68" s="11"/>
      <c r="R68" s="11">
        <f>[1]Sum!G53/1000</f>
        <v>25.188599999999997</v>
      </c>
    </row>
    <row r="69" spans="1:18" x14ac:dyDescent="0.3">
      <c r="B69">
        <f>[1]Sum!B54</f>
        <v>2023</v>
      </c>
      <c r="C69" s="11">
        <f>[1]Sum!C54/1000</f>
        <v>49.701910000000005</v>
      </c>
      <c r="D69" s="11">
        <f>[1]Sum!D54/1000</f>
        <v>2.9729999999999999</v>
      </c>
      <c r="E69" s="11">
        <f>[1]Sum!E54/1000</f>
        <v>4.5013099999999993</v>
      </c>
      <c r="F69" s="11">
        <f>[1]Sum!F54/1000</f>
        <v>1.8406199999999999</v>
      </c>
      <c r="G69" s="11">
        <f>[1]RawDRr!J364/1000</f>
        <v>5.4</v>
      </c>
      <c r="H69" s="11">
        <f t="shared" si="3"/>
        <v>21.360099999999996</v>
      </c>
      <c r="I69" s="11">
        <f>[1]Sum!H54/1000</f>
        <v>1.67432</v>
      </c>
      <c r="J69" s="11">
        <f>[1]Sum!I54/1000</f>
        <v>5.62995</v>
      </c>
      <c r="K69" s="11">
        <f>[1]Sum!J54/1000</f>
        <v>0.2</v>
      </c>
      <c r="L69" s="11">
        <f>[1]Sum!K54/1000</f>
        <v>8.3579599999999985</v>
      </c>
      <c r="M69" s="11">
        <f>[1]Sum!Q54/1000</f>
        <v>0.56659999999999999</v>
      </c>
      <c r="N69" s="11">
        <f>[1]Sum!S54/1000</f>
        <v>1.18621</v>
      </c>
      <c r="O69" s="11">
        <f>[1]Sum!T54/1000</f>
        <v>1.3325400000000001</v>
      </c>
      <c r="P69" s="11"/>
      <c r="R69" s="11">
        <f>[1]Sum!G54/1000</f>
        <v>26.760099999999998</v>
      </c>
    </row>
    <row r="70" spans="1:18" x14ac:dyDescent="0.3">
      <c r="B70">
        <f>[1]Sum!B55</f>
        <v>2024</v>
      </c>
      <c r="C70" s="11">
        <f>[1]Sum!C55/1000</f>
        <v>49.701910000000005</v>
      </c>
      <c r="D70" s="11">
        <f>[1]Sum!D55/1000</f>
        <v>2.9729999999999999</v>
      </c>
      <c r="E70" s="11">
        <f>[1]Sum!E55/1000</f>
        <v>5.5013099999999993</v>
      </c>
      <c r="F70" s="11">
        <f>[1]Sum!F55/1000</f>
        <v>1.8406199999999999</v>
      </c>
      <c r="G70" s="11">
        <f>[1]RawDRr!J365/1000</f>
        <v>6.3</v>
      </c>
      <c r="H70" s="11">
        <f t="shared" si="3"/>
        <v>21.631599999999999</v>
      </c>
      <c r="I70" s="11">
        <f>[1]Sum!H55/1000</f>
        <v>1.67432</v>
      </c>
      <c r="J70" s="11">
        <f>[1]Sum!I55/1000</f>
        <v>9.6667699999999996</v>
      </c>
      <c r="K70" s="11">
        <f>[1]Sum!J55/1000</f>
        <v>0.2</v>
      </c>
      <c r="L70" s="11">
        <f>[1]Sum!K55/1000</f>
        <v>10.833870000000001</v>
      </c>
      <c r="M70" s="11">
        <f>[1]Sum!Q55/1000</f>
        <v>0.56659999999999999</v>
      </c>
      <c r="N70" s="11">
        <f>[1]Sum!S55/1000</f>
        <v>1.2416100000000001</v>
      </c>
      <c r="O70" s="11">
        <f>[1]Sum!T55/1000</f>
        <v>1.4387300000000001</v>
      </c>
      <c r="P70" s="11"/>
      <c r="R70" s="11">
        <f>[1]Sum!G55/1000</f>
        <v>27.9316</v>
      </c>
    </row>
    <row r="71" spans="1:18" x14ac:dyDescent="0.3">
      <c r="B71">
        <f>[1]Sum!B56</f>
        <v>2025</v>
      </c>
      <c r="C71" s="11">
        <f>[1]Sum!C56/1000</f>
        <v>47.801910000000007</v>
      </c>
      <c r="D71" s="11">
        <f>[1]Sum!D56/1000</f>
        <v>2.782</v>
      </c>
      <c r="E71" s="11">
        <f>[1]Sum!E56/1000</f>
        <v>5.8323099999999997</v>
      </c>
      <c r="F71" s="11">
        <f>[1]Sum!F56/1000</f>
        <v>2.3425699999999998</v>
      </c>
      <c r="G71" s="11">
        <f>[1]RawDRr!J366/1000</f>
        <v>7.2</v>
      </c>
      <c r="H71" s="11">
        <f t="shared" si="3"/>
        <v>21.631599999999999</v>
      </c>
      <c r="I71" s="11">
        <f>[1]Sum!H56/1000</f>
        <v>1.67432</v>
      </c>
      <c r="J71" s="11">
        <f>[1]Sum!I56/1000</f>
        <v>14.02303</v>
      </c>
      <c r="K71" s="11">
        <f>[1]Sum!J56/1000</f>
        <v>0.2</v>
      </c>
      <c r="L71" s="11">
        <f>[1]Sum!K56/1000</f>
        <v>12.49413</v>
      </c>
      <c r="M71" s="11">
        <f>[1]Sum!Q56/1000</f>
        <v>0.56613999999999998</v>
      </c>
      <c r="N71" s="11">
        <f>[1]Sum!S56/1000</f>
        <v>1.2724900000000003</v>
      </c>
      <c r="O71" s="11">
        <f>[1]Sum!T56/1000</f>
        <v>4.3283800000000001</v>
      </c>
      <c r="P71" s="11"/>
      <c r="R71" s="11">
        <f>[1]Sum!G56/1000</f>
        <v>28.831599999999998</v>
      </c>
    </row>
    <row r="72" spans="1:18" x14ac:dyDescent="0.3">
      <c r="B72">
        <f>[1]Sum!B57</f>
        <v>2026</v>
      </c>
      <c r="C72" s="11">
        <f>[1]Sum!C57/1000</f>
        <v>47.801910000000007</v>
      </c>
      <c r="D72" s="11">
        <f>[1]Sum!D57/1000</f>
        <v>2.44</v>
      </c>
      <c r="E72" s="11">
        <f>[1]Sum!E57/1000</f>
        <v>6.8323099999999997</v>
      </c>
      <c r="F72" s="11">
        <f>[1]Sum!F57/1000</f>
        <v>2.3425699999999998</v>
      </c>
      <c r="G72" s="11">
        <f>[1]RawDRr!J367/1000</f>
        <v>8.1</v>
      </c>
      <c r="H72" s="11">
        <f t="shared" si="3"/>
        <v>21.662269999999999</v>
      </c>
      <c r="I72" s="11">
        <f>[1]Sum!H57/1000</f>
        <v>1.9041000000000001</v>
      </c>
      <c r="J72" s="11">
        <f>[1]Sum!I57/1000</f>
        <v>15.73283</v>
      </c>
      <c r="K72" s="11">
        <f>[1]Sum!J57/1000</f>
        <v>0.2</v>
      </c>
      <c r="L72" s="11">
        <f>[1]Sum!K57/1000</f>
        <v>14.384510000000001</v>
      </c>
      <c r="M72" s="11">
        <f>[1]Sum!Q57/1000</f>
        <v>0.56520999999999999</v>
      </c>
      <c r="N72" s="11">
        <f>[1]Sum!S57/1000</f>
        <v>1.34162</v>
      </c>
      <c r="O72" s="11">
        <f>[1]Sum!T57/1000</f>
        <v>7.077630000000001</v>
      </c>
      <c r="P72" s="11"/>
      <c r="R72" s="11">
        <f>[1]Sum!G57/1000</f>
        <v>29.762269999999997</v>
      </c>
    </row>
    <row r="73" spans="1:18" x14ac:dyDescent="0.3">
      <c r="B73">
        <f>[1]Sum!B58</f>
        <v>2027</v>
      </c>
      <c r="C73" s="11">
        <f>[1]Sum!C58/1000</f>
        <v>47.801910000000007</v>
      </c>
      <c r="D73" s="11">
        <f>[1]Sum!D58/1000</f>
        <v>2.44</v>
      </c>
      <c r="E73" s="11">
        <f>[1]Sum!E58/1000</f>
        <v>7.20282</v>
      </c>
      <c r="F73" s="11">
        <f>[1]Sum!F58/1000</f>
        <v>2.3425699999999998</v>
      </c>
      <c r="G73" s="11">
        <f>[1]RawDRr!J368/1000</f>
        <v>9</v>
      </c>
      <c r="H73" s="11">
        <f t="shared" si="3"/>
        <v>21.762269999999997</v>
      </c>
      <c r="I73" s="11">
        <f>[1]Sum!H58/1000</f>
        <v>1.9218299999999999</v>
      </c>
      <c r="J73" s="11">
        <f>[1]Sum!I58/1000</f>
        <v>16.620930000000001</v>
      </c>
      <c r="K73" s="11">
        <f>[1]Sum!J58/1000</f>
        <v>0.2</v>
      </c>
      <c r="L73" s="11">
        <f>[1]Sum!K58/1000</f>
        <v>16.0227</v>
      </c>
      <c r="M73" s="11">
        <f>[1]Sum!Q58/1000</f>
        <v>0.56520999999999999</v>
      </c>
      <c r="N73" s="11">
        <f>[1]Sum!S58/1000</f>
        <v>1.4227599999999998</v>
      </c>
      <c r="O73" s="11">
        <f>[1]Sum!T58/1000</f>
        <v>10.190439999999999</v>
      </c>
      <c r="P73" s="11"/>
      <c r="R73" s="11">
        <f>[1]Sum!G58/1000</f>
        <v>30.762269999999997</v>
      </c>
    </row>
    <row r="74" spans="1:18" x14ac:dyDescent="0.3">
      <c r="B74">
        <f>[1]Sum!B59</f>
        <v>2028</v>
      </c>
      <c r="C74" s="11">
        <f>[1]Sum!C59/1000</f>
        <v>47.801910000000007</v>
      </c>
      <c r="D74" s="11">
        <f>[1]Sum!D59/1000</f>
        <v>2.44</v>
      </c>
      <c r="E74" s="11">
        <f>[1]Sum!E59/1000</f>
        <v>7.3445599999999995</v>
      </c>
      <c r="F74" s="11">
        <f>[1]Sum!F59/1000</f>
        <v>2.3425699999999998</v>
      </c>
      <c r="G74" s="11">
        <f>[1]RawDRr!J369/1000</f>
        <v>9.9</v>
      </c>
      <c r="H74" s="11">
        <f t="shared" si="3"/>
        <v>22.012269999999994</v>
      </c>
      <c r="I74" s="11">
        <f>[1]Sum!H59/1000</f>
        <v>2.0627799999999996</v>
      </c>
      <c r="J74" s="11">
        <f>[1]Sum!I59/1000</f>
        <v>16.620930000000001</v>
      </c>
      <c r="K74" s="11">
        <f>[1]Sum!J59/1000</f>
        <v>0.2</v>
      </c>
      <c r="L74" s="11">
        <f>[1]Sum!K59/1000</f>
        <v>16.59159</v>
      </c>
      <c r="M74" s="11">
        <f>[1]Sum!Q59/1000</f>
        <v>0.56520999999999999</v>
      </c>
      <c r="N74" s="11">
        <f>[1]Sum!S59/1000</f>
        <v>1.5204399999999998</v>
      </c>
      <c r="O74" s="11">
        <f>[1]Sum!T59/1000</f>
        <v>14.17295</v>
      </c>
      <c r="P74" s="11"/>
      <c r="R74" s="11">
        <f>[1]Sum!G59/1000</f>
        <v>31.912269999999996</v>
      </c>
    </row>
    <row r="75" spans="1:18" x14ac:dyDescent="0.3">
      <c r="B75">
        <f>[1]Sum!B60</f>
        <v>2029</v>
      </c>
      <c r="C75" s="11">
        <f>[1]Sum!C60/1000</f>
        <v>47.801910000000007</v>
      </c>
      <c r="D75" s="11">
        <f>[1]Sum!D60/1000</f>
        <v>2.44</v>
      </c>
      <c r="E75" s="11">
        <f>[1]Sum!E60/1000</f>
        <v>8.3445599999999995</v>
      </c>
      <c r="F75" s="11">
        <f>[1]Sum!F60/1000</f>
        <v>2.3425699999999998</v>
      </c>
      <c r="G75" s="11">
        <f>[1]RawDRr!J370/1000</f>
        <v>10.8</v>
      </c>
      <c r="H75" s="11">
        <f t="shared" si="3"/>
        <v>22.187819999999999</v>
      </c>
      <c r="I75" s="11">
        <f>[1]Sum!H60/1000</f>
        <v>2.2264400000000002</v>
      </c>
      <c r="J75" s="11">
        <f>[1]Sum!I60/1000</f>
        <v>16.620930000000001</v>
      </c>
      <c r="K75" s="11">
        <f>[1]Sum!J60/1000</f>
        <v>0.2</v>
      </c>
      <c r="L75" s="11">
        <f>[1]Sum!K60/1000</f>
        <v>17.695559999999997</v>
      </c>
      <c r="M75" s="11">
        <f>[1]Sum!Q60/1000</f>
        <v>0.20078999999999997</v>
      </c>
      <c r="N75" s="11">
        <f>[1]Sum!S60/1000</f>
        <v>1.5946100000000001</v>
      </c>
      <c r="O75" s="11">
        <f>[1]Sum!T60/1000</f>
        <v>18.869420000000002</v>
      </c>
      <c r="P75" s="11"/>
      <c r="R75" s="11">
        <f>[1]Sum!G60/1000</f>
        <v>32.987819999999999</v>
      </c>
    </row>
    <row r="76" spans="1:18" x14ac:dyDescent="0.3">
      <c r="B76">
        <f>[1]Sum!B61</f>
        <v>2030</v>
      </c>
      <c r="C76" s="11">
        <f>[1]Sum!C61/1000</f>
        <v>45.521869999999993</v>
      </c>
      <c r="D76" s="11">
        <f>[1]Sum!D61/1000</f>
        <v>2.44</v>
      </c>
      <c r="E76" s="11">
        <f>[1]Sum!E61/1000</f>
        <v>9.3562199999999986</v>
      </c>
      <c r="F76" s="11">
        <f>[1]Sum!F61/1000</f>
        <v>2.3425699999999998</v>
      </c>
      <c r="G76" s="11">
        <f>[1]RawDRr!J371/1000</f>
        <v>11.7</v>
      </c>
      <c r="H76" s="11">
        <f t="shared" si="3"/>
        <v>22.496759999999998</v>
      </c>
      <c r="I76" s="11">
        <f>[1]Sum!H61/1000</f>
        <v>2.3263099999999994</v>
      </c>
      <c r="J76" s="11">
        <f>[1]Sum!I61/1000</f>
        <v>16.620930000000001</v>
      </c>
      <c r="K76" s="11">
        <f>[1]Sum!J61/1000</f>
        <v>0.2</v>
      </c>
      <c r="L76" s="11">
        <f>[1]Sum!K61/1000</f>
        <v>19.21773</v>
      </c>
      <c r="M76" s="11">
        <f>[1]Sum!Q61/1000</f>
        <v>0.11797999999999999</v>
      </c>
      <c r="N76" s="11">
        <f>[1]Sum!S61/1000</f>
        <v>1.6635800000000001</v>
      </c>
      <c r="O76" s="11">
        <f>[1]Sum!T61/1000</f>
        <v>23.061330000000002</v>
      </c>
      <c r="P76" s="11"/>
      <c r="R76" s="11">
        <f>[1]Sum!G61/1000</f>
        <v>34.196759999999998</v>
      </c>
    </row>
    <row r="77" spans="1:18" x14ac:dyDescent="0.3">
      <c r="C77" s="11"/>
      <c r="D77" s="11"/>
      <c r="E77" s="11"/>
      <c r="F77" s="11"/>
      <c r="I77" s="11"/>
      <c r="J77" s="11"/>
      <c r="K77" s="11"/>
      <c r="L77" s="11"/>
      <c r="M77" s="11"/>
      <c r="N77" s="11"/>
      <c r="O77" s="11"/>
      <c r="P77" s="11"/>
      <c r="R77" s="11"/>
    </row>
    <row r="78" spans="1:18" x14ac:dyDescent="0.3">
      <c r="A78" t="str">
        <f>$A$32</f>
        <v>RE no CO2 price</v>
      </c>
      <c r="B78">
        <f>[5]Sum!B41</f>
        <v>2010</v>
      </c>
      <c r="C78" s="11">
        <f>[5]Sum!C41/1000</f>
        <v>36.517020000000002</v>
      </c>
      <c r="D78" s="11">
        <f>[5]Sum!D41/1000</f>
        <v>2.9129999999999998</v>
      </c>
      <c r="E78" s="11">
        <f>[5]Sum!E41/1000</f>
        <v>1.0960000000000001</v>
      </c>
      <c r="F78" s="11">
        <f>[5]Sum!F41/1000</f>
        <v>1.8</v>
      </c>
      <c r="G78" s="11">
        <f>[5]RawDRr!J351/1000</f>
        <v>0</v>
      </c>
      <c r="H78" s="11">
        <f t="shared" si="3"/>
        <v>10.2126</v>
      </c>
      <c r="I78" s="11">
        <f>[5]Sum!H41/1000</f>
        <v>0.36178999999999994</v>
      </c>
      <c r="J78" s="11">
        <f>[5]Sum!I41/1000</f>
        <v>0</v>
      </c>
      <c r="K78" s="11">
        <f>[5]Sum!J41/1000</f>
        <v>0</v>
      </c>
      <c r="L78" s="11">
        <f>[5]Sum!K41/1000</f>
        <v>0</v>
      </c>
      <c r="M78" s="11">
        <f>[5]Sum!Q41/1000</f>
        <v>0.38486000000000004</v>
      </c>
      <c r="N78" s="11">
        <f>[5]Sum!S41/1000</f>
        <v>0</v>
      </c>
      <c r="O78" s="11">
        <f>[5]Sum!T41/1000</f>
        <v>0</v>
      </c>
      <c r="P78" s="11"/>
      <c r="R78" s="11">
        <f>[5]Sum!G41/1000</f>
        <v>10.2126</v>
      </c>
    </row>
    <row r="79" spans="1:18" x14ac:dyDescent="0.3">
      <c r="B79">
        <f>[5]Sum!B42</f>
        <v>2011</v>
      </c>
      <c r="C79" s="11">
        <f>[5]Sum!C42/1000</f>
        <v>37.196020000000004</v>
      </c>
      <c r="D79" s="11">
        <f>[5]Sum!D42/1000</f>
        <v>2.9129999999999998</v>
      </c>
      <c r="E79" s="11">
        <f>[5]Sum!E42/1000</f>
        <v>1.1140000000000001</v>
      </c>
      <c r="F79" s="11">
        <f>[5]Sum!F42/1000</f>
        <v>1.8</v>
      </c>
      <c r="G79" s="11">
        <f>[5]RawDRr!J352/1000</f>
        <v>0</v>
      </c>
      <c r="H79" s="11">
        <f t="shared" si="3"/>
        <v>10.7636</v>
      </c>
      <c r="I79" s="11">
        <f>[5]Sum!H42/1000</f>
        <v>0.62078999999999995</v>
      </c>
      <c r="J79" s="11">
        <f>[5]Sum!I42/1000</f>
        <v>0</v>
      </c>
      <c r="K79" s="11">
        <f>[5]Sum!J42/1000</f>
        <v>0</v>
      </c>
      <c r="L79" s="11">
        <f>[5]Sum!K42/1000</f>
        <v>0</v>
      </c>
      <c r="M79" s="11">
        <f>[5]Sum!Q42/1000</f>
        <v>0.64221000000000006</v>
      </c>
      <c r="N79" s="11">
        <f>[5]Sum!S42/1000</f>
        <v>0</v>
      </c>
      <c r="O79" s="11">
        <f>[5]Sum!T42/1000</f>
        <v>0</v>
      </c>
      <c r="P79" s="11"/>
      <c r="R79" s="11">
        <f>[5]Sum!G42/1000</f>
        <v>10.7636</v>
      </c>
    </row>
    <row r="80" spans="1:18" x14ac:dyDescent="0.3">
      <c r="B80">
        <f>[5]Sum!B43</f>
        <v>2012</v>
      </c>
      <c r="C80" s="11">
        <f>[5]Sum!C43/1000</f>
        <v>38.099020000000003</v>
      </c>
      <c r="D80" s="11">
        <f>[5]Sum!D43/1000</f>
        <v>2.9729999999999999</v>
      </c>
      <c r="E80" s="11">
        <f>[5]Sum!E43/1000</f>
        <v>1.341</v>
      </c>
      <c r="F80" s="11">
        <f>[5]Sum!F43/1000</f>
        <v>1.8</v>
      </c>
      <c r="G80" s="11">
        <f>[5]RawDRr!J353/1000</f>
        <v>0</v>
      </c>
      <c r="H80" s="11">
        <f t="shared" si="3"/>
        <v>11.182600000000001</v>
      </c>
      <c r="I80" s="11">
        <f>[5]Sum!H43/1000</f>
        <v>0.70209999999999995</v>
      </c>
      <c r="J80" s="11">
        <f>[5]Sum!I43/1000</f>
        <v>0</v>
      </c>
      <c r="K80" s="11">
        <f>[5]Sum!J43/1000</f>
        <v>0</v>
      </c>
      <c r="L80" s="11">
        <f>[5]Sum!K43/1000</f>
        <v>0</v>
      </c>
      <c r="M80" s="11">
        <f>[5]Sum!Q43/1000</f>
        <v>0.80115999999999998</v>
      </c>
      <c r="N80" s="11">
        <f>[5]Sum!S43/1000</f>
        <v>4.002E-2</v>
      </c>
      <c r="O80" s="11">
        <f>[5]Sum!T43/1000</f>
        <v>0</v>
      </c>
      <c r="P80" s="11"/>
      <c r="R80" s="11">
        <f>[5]Sum!G43/1000</f>
        <v>11.182600000000001</v>
      </c>
    </row>
    <row r="81" spans="2:18" x14ac:dyDescent="0.3">
      <c r="B81">
        <f>[5]Sum!B44</f>
        <v>2013</v>
      </c>
      <c r="C81" s="11">
        <f>[5]Sum!C44/1000</f>
        <v>39.022020000000005</v>
      </c>
      <c r="D81" s="11">
        <f>[5]Sum!D44/1000</f>
        <v>2.9729999999999999</v>
      </c>
      <c r="E81" s="11">
        <f>[5]Sum!E44/1000</f>
        <v>1.361</v>
      </c>
      <c r="F81" s="11">
        <f>[5]Sum!F44/1000</f>
        <v>1.8</v>
      </c>
      <c r="G81" s="11">
        <f>[5]RawDRr!J354/1000</f>
        <v>0</v>
      </c>
      <c r="H81" s="11">
        <f t="shared" si="3"/>
        <v>11.5426</v>
      </c>
      <c r="I81" s="11">
        <f>[5]Sum!H44/1000</f>
        <v>0.7114299999999999</v>
      </c>
      <c r="J81" s="11">
        <f>[5]Sum!I44/1000</f>
        <v>0.44565999999999995</v>
      </c>
      <c r="K81" s="11">
        <f>[5]Sum!J44/1000</f>
        <v>0</v>
      </c>
      <c r="L81" s="11">
        <f>[5]Sum!K44/1000</f>
        <v>0.63400000000000001</v>
      </c>
      <c r="M81" s="11">
        <f>[5]Sum!Q44/1000</f>
        <v>0.96050000000000013</v>
      </c>
      <c r="N81" s="11">
        <f>[5]Sum!S44/1000</f>
        <v>4.002E-2</v>
      </c>
      <c r="O81" s="11">
        <f>[5]Sum!T44/1000</f>
        <v>0</v>
      </c>
      <c r="P81" s="11"/>
      <c r="R81" s="11">
        <f>[5]Sum!G44/1000</f>
        <v>11.5426</v>
      </c>
    </row>
    <row r="82" spans="2:18" x14ac:dyDescent="0.3">
      <c r="B82">
        <f>[5]Sum!B45</f>
        <v>2014</v>
      </c>
      <c r="C82" s="11">
        <f>[5]Sum!C45/1000</f>
        <v>40.094020000000008</v>
      </c>
      <c r="D82" s="11">
        <f>[5]Sum!D45/1000</f>
        <v>2.9729999999999999</v>
      </c>
      <c r="E82" s="11">
        <f>[5]Sum!E45/1000</f>
        <v>3.4833199999999995</v>
      </c>
      <c r="F82" s="11">
        <f>[5]Sum!F45/1000</f>
        <v>1.8406199999999999</v>
      </c>
      <c r="G82" s="11">
        <f>[5]RawDRr!J355/1000</f>
        <v>0</v>
      </c>
      <c r="H82" s="11">
        <f t="shared" si="3"/>
        <v>13.469869999999998</v>
      </c>
      <c r="I82" s="11">
        <f>[5]Sum!H45/1000</f>
        <v>0.7114299999999999</v>
      </c>
      <c r="J82" s="11">
        <f>[5]Sum!I45/1000</f>
        <v>0.77666000000000002</v>
      </c>
      <c r="K82" s="11">
        <f>[5]Sum!J45/1000</f>
        <v>0.05</v>
      </c>
      <c r="L82" s="11">
        <f>[5]Sum!K45/1000</f>
        <v>1.236</v>
      </c>
      <c r="M82" s="11">
        <f>[5]Sum!Q45/1000</f>
        <v>0.96062000000000014</v>
      </c>
      <c r="N82" s="11">
        <f>[5]Sum!S45/1000</f>
        <v>0.18043999999999999</v>
      </c>
      <c r="O82" s="11">
        <f>[5]Sum!T45/1000</f>
        <v>0</v>
      </c>
      <c r="P82" s="11"/>
      <c r="R82" s="11">
        <f>[5]Sum!G45/1000</f>
        <v>13.469869999999998</v>
      </c>
    </row>
    <row r="83" spans="2:18" x14ac:dyDescent="0.3">
      <c r="B83">
        <f>[5]Sum!B46</f>
        <v>2015</v>
      </c>
      <c r="C83" s="11">
        <f>[5]Sum!C46/1000</f>
        <v>42.363020000000006</v>
      </c>
      <c r="D83" s="11">
        <f>[5]Sum!D46/1000</f>
        <v>2.9729999999999999</v>
      </c>
      <c r="E83" s="11">
        <f>[5]Sum!E46/1000</f>
        <v>3.5064599999999997</v>
      </c>
      <c r="F83" s="11">
        <f>[5]Sum!F46/1000</f>
        <v>1.8406199999999999</v>
      </c>
      <c r="G83" s="11">
        <f>[5]RawDRr!J356/1000</f>
        <v>0</v>
      </c>
      <c r="H83" s="11">
        <f t="shared" si="3"/>
        <v>13.677</v>
      </c>
      <c r="I83" s="11">
        <f>[5]Sum!H46/1000</f>
        <v>0.7114299999999999</v>
      </c>
      <c r="J83" s="11">
        <f>[5]Sum!I46/1000</f>
        <v>1.1936600000000002</v>
      </c>
      <c r="K83" s="11">
        <f>[5]Sum!J46/1000</f>
        <v>0.15</v>
      </c>
      <c r="L83" s="11">
        <f>[5]Sum!K46/1000</f>
        <v>1.889</v>
      </c>
      <c r="M83" s="11">
        <f>[5]Sum!Q46/1000</f>
        <v>0.9630200000000001</v>
      </c>
      <c r="N83" s="11">
        <f>[5]Sum!S46/1000</f>
        <v>0.25308999999999998</v>
      </c>
      <c r="O83" s="11">
        <f>[5]Sum!T46/1000</f>
        <v>0</v>
      </c>
      <c r="P83" s="11"/>
      <c r="R83" s="11">
        <f>[5]Sum!G46/1000</f>
        <v>13.677</v>
      </c>
    </row>
    <row r="84" spans="2:18" x14ac:dyDescent="0.3">
      <c r="B84">
        <f>[5]Sum!B47</f>
        <v>2016</v>
      </c>
      <c r="C84" s="11">
        <f>[5]Sum!C47/1000</f>
        <v>43.781060000000004</v>
      </c>
      <c r="D84" s="11">
        <f>[5]Sum!D47/1000</f>
        <v>2.9729999999999999</v>
      </c>
      <c r="E84" s="11">
        <f>[5]Sum!E47/1000</f>
        <v>3.5119799999999994</v>
      </c>
      <c r="F84" s="11">
        <f>[5]Sum!F47/1000</f>
        <v>1.8406199999999999</v>
      </c>
      <c r="G84" s="11">
        <f>[5]RawDRr!J357/1000</f>
        <v>0</v>
      </c>
      <c r="H84" s="11">
        <f t="shared" si="3"/>
        <v>15.261880000000001</v>
      </c>
      <c r="I84" s="11">
        <f>[5]Sum!H47/1000</f>
        <v>0.7114299999999999</v>
      </c>
      <c r="J84" s="11">
        <f>[5]Sum!I47/1000</f>
        <v>1.5946600000000002</v>
      </c>
      <c r="K84" s="11">
        <f>[5]Sum!J47/1000</f>
        <v>0.2</v>
      </c>
      <c r="L84" s="11">
        <f>[5]Sum!K47/1000</f>
        <v>1.889</v>
      </c>
      <c r="M84" s="11">
        <f>[5]Sum!Q47/1000</f>
        <v>0.97076000000000007</v>
      </c>
      <c r="N84" s="11">
        <f>[5]Sum!S47/1000</f>
        <v>0.31215000000000004</v>
      </c>
      <c r="O84" s="11">
        <f>[5]Sum!T47/1000</f>
        <v>0</v>
      </c>
      <c r="P84" s="11"/>
      <c r="R84" s="11">
        <f>[5]Sum!G47/1000</f>
        <v>15.261880000000001</v>
      </c>
    </row>
    <row r="85" spans="2:18" x14ac:dyDescent="0.3">
      <c r="B85">
        <f>[5]Sum!B48</f>
        <v>2017</v>
      </c>
      <c r="C85" s="11">
        <f>[5]Sum!C48/1000</f>
        <v>45.978420000000007</v>
      </c>
      <c r="D85" s="11">
        <f>[5]Sum!D48/1000</f>
        <v>2.9729999999999999</v>
      </c>
      <c r="E85" s="11">
        <f>[5]Sum!E48/1000</f>
        <v>3.5119799999999994</v>
      </c>
      <c r="F85" s="11">
        <f>[5]Sum!F48/1000</f>
        <v>1.8406199999999999</v>
      </c>
      <c r="G85" s="11">
        <f>[5]RawDRr!J358/1000</f>
        <v>0</v>
      </c>
      <c r="H85" s="11">
        <f t="shared" si="3"/>
        <v>16.446730000000002</v>
      </c>
      <c r="I85" s="11">
        <f>[5]Sum!H48/1000</f>
        <v>0.7114299999999999</v>
      </c>
      <c r="J85" s="11">
        <f>[5]Sum!I48/1000</f>
        <v>1.5946600000000002</v>
      </c>
      <c r="K85" s="11">
        <f>[5]Sum!J48/1000</f>
        <v>0.2</v>
      </c>
      <c r="L85" s="11">
        <f>[5]Sum!K48/1000</f>
        <v>1.889</v>
      </c>
      <c r="M85" s="11">
        <f>[5]Sum!Q48/1000</f>
        <v>0.97233999999999998</v>
      </c>
      <c r="N85" s="11">
        <f>[5]Sum!S48/1000</f>
        <v>0.37770000000000004</v>
      </c>
      <c r="O85" s="11">
        <f>[5]Sum!T48/1000</f>
        <v>0</v>
      </c>
      <c r="P85" s="11"/>
      <c r="R85" s="11">
        <f>[5]Sum!G48/1000</f>
        <v>16.446730000000002</v>
      </c>
    </row>
    <row r="86" spans="2:18" x14ac:dyDescent="0.3">
      <c r="B86">
        <f>[5]Sum!B49</f>
        <v>2018</v>
      </c>
      <c r="C86" s="11">
        <f>[5]Sum!C49/1000</f>
        <v>47.03472</v>
      </c>
      <c r="D86" s="11">
        <f>[5]Sum!D49/1000</f>
        <v>2.9729999999999999</v>
      </c>
      <c r="E86" s="11">
        <f>[5]Sum!E49/1000</f>
        <v>3.5119799999999994</v>
      </c>
      <c r="F86" s="11">
        <f>[5]Sum!F49/1000</f>
        <v>1.8406199999999999</v>
      </c>
      <c r="G86" s="11">
        <f>[5]RawDRr!J359/1000</f>
        <v>0.9</v>
      </c>
      <c r="H86" s="11">
        <f t="shared" si="3"/>
        <v>17.657820000000001</v>
      </c>
      <c r="I86" s="11">
        <f>[5]Sum!H49/1000</f>
        <v>0.7114299999999999</v>
      </c>
      <c r="J86" s="11">
        <f>[5]Sum!I49/1000</f>
        <v>1.5946600000000002</v>
      </c>
      <c r="K86" s="11">
        <f>[5]Sum!J49/1000</f>
        <v>0.2</v>
      </c>
      <c r="L86" s="11">
        <f>[5]Sum!K49/1000</f>
        <v>1.889</v>
      </c>
      <c r="M86" s="11">
        <f>[5]Sum!Q49/1000</f>
        <v>0.97277000000000013</v>
      </c>
      <c r="N86" s="11">
        <f>[5]Sum!S49/1000</f>
        <v>0.62</v>
      </c>
      <c r="O86" s="11">
        <f>[5]Sum!T49/1000</f>
        <v>0</v>
      </c>
      <c r="P86" s="11"/>
      <c r="R86" s="11">
        <f>[5]Sum!G49/1000</f>
        <v>18.55782</v>
      </c>
    </row>
    <row r="87" spans="2:18" x14ac:dyDescent="0.3">
      <c r="B87">
        <f>[5]Sum!B50</f>
        <v>2019</v>
      </c>
      <c r="C87" s="11">
        <f>[5]Sum!C50/1000</f>
        <v>49.014050000000005</v>
      </c>
      <c r="D87" s="11">
        <f>[5]Sum!D50/1000</f>
        <v>2.9729999999999999</v>
      </c>
      <c r="E87" s="11">
        <f>[5]Sum!E50/1000</f>
        <v>3.5119799999999994</v>
      </c>
      <c r="F87" s="11">
        <f>[5]Sum!F50/1000</f>
        <v>1.8406199999999999</v>
      </c>
      <c r="G87" s="11">
        <f>[5]RawDRr!J360/1000</f>
        <v>1.8</v>
      </c>
      <c r="H87" s="11">
        <f t="shared" si="3"/>
        <v>17.859869999999997</v>
      </c>
      <c r="I87" s="11">
        <f>[5]Sum!H50/1000</f>
        <v>0.7114299999999999</v>
      </c>
      <c r="J87" s="11">
        <f>[5]Sum!I50/1000</f>
        <v>1.5946600000000002</v>
      </c>
      <c r="K87" s="11">
        <f>[5]Sum!J50/1000</f>
        <v>0.2</v>
      </c>
      <c r="L87" s="11">
        <f>[5]Sum!K50/1000</f>
        <v>1.889</v>
      </c>
      <c r="M87" s="11">
        <f>[5]Sum!Q50/1000</f>
        <v>0.95874999999999999</v>
      </c>
      <c r="N87" s="11">
        <f>[5]Sum!S50/1000</f>
        <v>0.83740000000000014</v>
      </c>
      <c r="O87" s="11">
        <f>[5]Sum!T50/1000</f>
        <v>0</v>
      </c>
      <c r="P87" s="11"/>
      <c r="R87" s="11">
        <f>[5]Sum!G50/1000</f>
        <v>19.659869999999998</v>
      </c>
    </row>
    <row r="88" spans="2:18" x14ac:dyDescent="0.3">
      <c r="B88">
        <f>[5]Sum!B51</f>
        <v>2020</v>
      </c>
      <c r="C88" s="11">
        <f>[5]Sum!C51/1000</f>
        <v>50.236070000000005</v>
      </c>
      <c r="D88" s="11">
        <f>[5]Sum!D51/1000</f>
        <v>2.9729999999999999</v>
      </c>
      <c r="E88" s="11">
        <f>[5]Sum!E51/1000</f>
        <v>3.5119799999999994</v>
      </c>
      <c r="F88" s="11">
        <f>[5]Sum!F51/1000</f>
        <v>1.8406199999999999</v>
      </c>
      <c r="G88" s="11">
        <f>[5]RawDRr!J361/1000</f>
        <v>2.7</v>
      </c>
      <c r="H88" s="11">
        <f t="shared" si="3"/>
        <v>18.577870000000001</v>
      </c>
      <c r="I88" s="11">
        <f>[5]Sum!H51/1000</f>
        <v>0.7114299999999999</v>
      </c>
      <c r="J88" s="11">
        <f>[5]Sum!I51/1000</f>
        <v>1.5946600000000002</v>
      </c>
      <c r="K88" s="11">
        <f>[5]Sum!J51/1000</f>
        <v>0.2</v>
      </c>
      <c r="L88" s="11">
        <f>[5]Sum!K51/1000</f>
        <v>1.889</v>
      </c>
      <c r="M88" s="11">
        <f>[5]Sum!Q51/1000</f>
        <v>0.81057999999999997</v>
      </c>
      <c r="N88" s="11">
        <f>[5]Sum!S51/1000</f>
        <v>0.96716000000000013</v>
      </c>
      <c r="O88" s="11">
        <f>[5]Sum!T51/1000</f>
        <v>0</v>
      </c>
      <c r="P88" s="11"/>
      <c r="R88" s="11">
        <f>[5]Sum!G51/1000</f>
        <v>21.27787</v>
      </c>
    </row>
    <row r="89" spans="2:18" x14ac:dyDescent="0.3">
      <c r="B89">
        <f>[5]Sum!B52</f>
        <v>2021</v>
      </c>
      <c r="C89" s="11">
        <f>[5]Sum!C52/1000</f>
        <v>51.268130000000006</v>
      </c>
      <c r="D89" s="11">
        <f>[5]Sum!D52/1000</f>
        <v>2.9729999999999999</v>
      </c>
      <c r="E89" s="11">
        <f>[5]Sum!E52/1000</f>
        <v>3.5119799999999994</v>
      </c>
      <c r="F89" s="11">
        <f>[5]Sum!F52/1000</f>
        <v>1.8406199999999999</v>
      </c>
      <c r="G89" s="11">
        <f>[5]RawDRr!J362/1000</f>
        <v>3.6</v>
      </c>
      <c r="H89" s="11">
        <f t="shared" si="3"/>
        <v>18.87987</v>
      </c>
      <c r="I89" s="11">
        <f>[5]Sum!H52/1000</f>
        <v>0.7114299999999999</v>
      </c>
      <c r="J89" s="11">
        <f>[5]Sum!I52/1000</f>
        <v>1.5946600000000002</v>
      </c>
      <c r="K89" s="11">
        <f>[5]Sum!J52/1000</f>
        <v>0.2</v>
      </c>
      <c r="L89" s="11">
        <f>[5]Sum!K52/1000</f>
        <v>1.889</v>
      </c>
      <c r="M89" s="11">
        <f>[5]Sum!Q52/1000</f>
        <v>0.66712000000000005</v>
      </c>
      <c r="N89" s="11">
        <f>[5]Sum!S52/1000</f>
        <v>1.0240199999999999</v>
      </c>
      <c r="O89" s="11">
        <f>[5]Sum!T52/1000</f>
        <v>0</v>
      </c>
      <c r="P89" s="11"/>
      <c r="R89" s="11">
        <f>[5]Sum!G52/1000</f>
        <v>22.479870000000002</v>
      </c>
    </row>
    <row r="90" spans="2:18" x14ac:dyDescent="0.3">
      <c r="B90">
        <f>[5]Sum!B53</f>
        <v>2022</v>
      </c>
      <c r="C90" s="11">
        <f>[5]Sum!C53/1000</f>
        <v>52.25207000000001</v>
      </c>
      <c r="D90" s="11">
        <f>[5]Sum!D53/1000</f>
        <v>2.9729999999999999</v>
      </c>
      <c r="E90" s="11">
        <f>[5]Sum!E53/1000</f>
        <v>4.5119799999999994</v>
      </c>
      <c r="F90" s="11">
        <f>[5]Sum!F53/1000</f>
        <v>1.8406199999999999</v>
      </c>
      <c r="G90" s="11">
        <f>[5]RawDRr!J363/1000</f>
        <v>4.5</v>
      </c>
      <c r="H90" s="11">
        <f t="shared" si="3"/>
        <v>19.229760000000002</v>
      </c>
      <c r="I90" s="11">
        <f>[5]Sum!H53/1000</f>
        <v>0.7114299999999999</v>
      </c>
      <c r="J90" s="11">
        <f>[5]Sum!I53/1000</f>
        <v>1.5946600000000002</v>
      </c>
      <c r="K90" s="11">
        <f>[5]Sum!J53/1000</f>
        <v>0.2</v>
      </c>
      <c r="L90" s="11">
        <f>[5]Sum!K53/1000</f>
        <v>2.7088200000000002</v>
      </c>
      <c r="M90" s="11">
        <f>[5]Sum!Q53/1000</f>
        <v>0.52954999999999997</v>
      </c>
      <c r="N90" s="11">
        <f>[5]Sum!S53/1000</f>
        <v>1.07786</v>
      </c>
      <c r="O90" s="11">
        <f>[5]Sum!T53/1000</f>
        <v>5.8799999999999998E-3</v>
      </c>
      <c r="P90" s="11"/>
      <c r="R90" s="11">
        <f>[5]Sum!G53/1000</f>
        <v>23.729760000000002</v>
      </c>
    </row>
    <row r="91" spans="2:18" x14ac:dyDescent="0.3">
      <c r="B91">
        <f>[5]Sum!B54</f>
        <v>2023</v>
      </c>
      <c r="C91" s="11">
        <f>[5]Sum!C54/1000</f>
        <v>53.924420000000005</v>
      </c>
      <c r="D91" s="11">
        <f>[5]Sum!D54/1000</f>
        <v>2.9729999999999999</v>
      </c>
      <c r="E91" s="11">
        <f>[5]Sum!E54/1000</f>
        <v>5.5119799999999994</v>
      </c>
      <c r="F91" s="11">
        <f>[5]Sum!F54/1000</f>
        <v>1.8406199999999999</v>
      </c>
      <c r="G91" s="11">
        <f>[5]RawDRr!J364/1000</f>
        <v>5.4</v>
      </c>
      <c r="H91" s="11">
        <f t="shared" si="3"/>
        <v>19.4876</v>
      </c>
      <c r="I91" s="11">
        <f>[5]Sum!H54/1000</f>
        <v>0.94355000000000011</v>
      </c>
      <c r="J91" s="11">
        <f>[5]Sum!I54/1000</f>
        <v>1.5946600000000002</v>
      </c>
      <c r="K91" s="11">
        <f>[5]Sum!J54/1000</f>
        <v>0.2</v>
      </c>
      <c r="L91" s="11">
        <f>[5]Sum!K54/1000</f>
        <v>4.2088199999999993</v>
      </c>
      <c r="M91" s="11">
        <f>[5]Sum!Q54/1000</f>
        <v>0.52954999999999997</v>
      </c>
      <c r="N91" s="11">
        <f>[5]Sum!S54/1000</f>
        <v>1.1388499999999999</v>
      </c>
      <c r="O91" s="11">
        <f>[5]Sum!T54/1000</f>
        <v>0.95795999999999992</v>
      </c>
      <c r="P91" s="11"/>
      <c r="R91" s="11">
        <f>[5]Sum!G54/1000</f>
        <v>24.887599999999999</v>
      </c>
    </row>
    <row r="92" spans="2:18" x14ac:dyDescent="0.3">
      <c r="B92">
        <f>[5]Sum!B55</f>
        <v>2024</v>
      </c>
      <c r="C92" s="11">
        <f>[5]Sum!C55/1000</f>
        <v>53.924420000000005</v>
      </c>
      <c r="D92" s="11">
        <f>[5]Sum!D55/1000</f>
        <v>2.9729999999999999</v>
      </c>
      <c r="E92" s="11">
        <f>[5]Sum!E55/1000</f>
        <v>6.5119799999999994</v>
      </c>
      <c r="F92" s="11">
        <f>[5]Sum!F55/1000</f>
        <v>1.8406199999999999</v>
      </c>
      <c r="G92" s="11">
        <f>[5]RawDRr!J365/1000</f>
        <v>6.3</v>
      </c>
      <c r="H92" s="11">
        <f t="shared" si="3"/>
        <v>19.558949999999996</v>
      </c>
      <c r="I92" s="11">
        <f>[5]Sum!H55/1000</f>
        <v>1.50064</v>
      </c>
      <c r="J92" s="11">
        <f>[5]Sum!I55/1000</f>
        <v>3.4852500000000002</v>
      </c>
      <c r="K92" s="11">
        <f>[5]Sum!J55/1000</f>
        <v>0.2</v>
      </c>
      <c r="L92" s="11">
        <f>[5]Sum!K55/1000</f>
        <v>7.4084899999999996</v>
      </c>
      <c r="M92" s="11">
        <f>[5]Sum!Q55/1000</f>
        <v>0.52954999999999997</v>
      </c>
      <c r="N92" s="11">
        <f>[5]Sum!S55/1000</f>
        <v>1.20356</v>
      </c>
      <c r="O92" s="11">
        <f>[5]Sum!T55/1000</f>
        <v>1.41594</v>
      </c>
      <c r="P92" s="11"/>
      <c r="R92" s="11">
        <f>[5]Sum!G55/1000</f>
        <v>25.858949999999997</v>
      </c>
    </row>
    <row r="93" spans="2:18" x14ac:dyDescent="0.3">
      <c r="B93">
        <f>[5]Sum!B56</f>
        <v>2025</v>
      </c>
      <c r="C93" s="11">
        <f>[5]Sum!C56/1000</f>
        <v>52.024420000000006</v>
      </c>
      <c r="D93" s="11">
        <f>[5]Sum!D56/1000</f>
        <v>2.782</v>
      </c>
      <c r="E93" s="11">
        <f>[5]Sum!E56/1000</f>
        <v>6.8429799999999998</v>
      </c>
      <c r="F93" s="11">
        <f>[5]Sum!F56/1000</f>
        <v>1.8406199999999999</v>
      </c>
      <c r="G93" s="11">
        <f>[5]RawDRr!J366/1000</f>
        <v>7.2</v>
      </c>
      <c r="H93" s="11">
        <f t="shared" si="3"/>
        <v>19.558949999999999</v>
      </c>
      <c r="I93" s="11">
        <f>[5]Sum!H56/1000</f>
        <v>1.50064</v>
      </c>
      <c r="J93" s="11">
        <f>[5]Sum!I56/1000</f>
        <v>7.7027200000000002</v>
      </c>
      <c r="K93" s="11">
        <f>[5]Sum!J56/1000</f>
        <v>0.2</v>
      </c>
      <c r="L93" s="11">
        <f>[5]Sum!K56/1000</f>
        <v>10.40849</v>
      </c>
      <c r="M93" s="11">
        <f>[5]Sum!Q56/1000</f>
        <v>0.52181</v>
      </c>
      <c r="N93" s="11">
        <f>[5]Sum!S56/1000</f>
        <v>1.2510299999999999</v>
      </c>
      <c r="O93" s="11">
        <f>[5]Sum!T56/1000</f>
        <v>4.3048199999999994</v>
      </c>
      <c r="P93" s="11"/>
      <c r="R93" s="11">
        <f>[5]Sum!G56/1000</f>
        <v>26.758949999999999</v>
      </c>
    </row>
    <row r="94" spans="2:18" x14ac:dyDescent="0.3">
      <c r="B94">
        <f>[5]Sum!B57</f>
        <v>2026</v>
      </c>
      <c r="C94" s="11">
        <f>[5]Sum!C57/1000</f>
        <v>52.024420000000006</v>
      </c>
      <c r="D94" s="11">
        <f>[5]Sum!D57/1000</f>
        <v>2.44</v>
      </c>
      <c r="E94" s="11">
        <f>[5]Sum!E57/1000</f>
        <v>7.8429799999999998</v>
      </c>
      <c r="F94" s="11">
        <f>[5]Sum!F57/1000</f>
        <v>1.8406199999999999</v>
      </c>
      <c r="G94" s="11">
        <f>[5]RawDRr!J367/1000</f>
        <v>8.1</v>
      </c>
      <c r="H94" s="11">
        <f t="shared" si="3"/>
        <v>19.838969999999996</v>
      </c>
      <c r="I94" s="11">
        <f>[5]Sum!H57/1000</f>
        <v>1.5594699999999997</v>
      </c>
      <c r="J94" s="11">
        <f>[5]Sum!I57/1000</f>
        <v>8.1329700000000003</v>
      </c>
      <c r="K94" s="11">
        <f>[5]Sum!J57/1000</f>
        <v>0.2</v>
      </c>
      <c r="L94" s="11">
        <f>[5]Sum!K57/1000</f>
        <v>12.438229999999999</v>
      </c>
      <c r="M94" s="11">
        <f>[5]Sum!Q57/1000</f>
        <v>0.52022999999999997</v>
      </c>
      <c r="N94" s="11">
        <f>[5]Sum!S57/1000</f>
        <v>1.32592</v>
      </c>
      <c r="O94" s="11">
        <f>[5]Sum!T57/1000</f>
        <v>6.91052</v>
      </c>
      <c r="P94" s="11"/>
      <c r="R94" s="11">
        <f>[5]Sum!G57/1000</f>
        <v>27.938969999999998</v>
      </c>
    </row>
    <row r="95" spans="2:18" x14ac:dyDescent="0.3">
      <c r="B95">
        <f>[5]Sum!B58</f>
        <v>2027</v>
      </c>
      <c r="C95" s="11">
        <f>[5]Sum!C58/1000</f>
        <v>52.024420000000006</v>
      </c>
      <c r="D95" s="11">
        <f>[5]Sum!D58/1000</f>
        <v>2.44</v>
      </c>
      <c r="E95" s="11">
        <f>[5]Sum!E58/1000</f>
        <v>8.94069</v>
      </c>
      <c r="F95" s="11">
        <f>[5]Sum!F58/1000</f>
        <v>1.8406199999999999</v>
      </c>
      <c r="G95" s="11">
        <f>[5]RawDRr!J368/1000</f>
        <v>9</v>
      </c>
      <c r="H95" s="11">
        <f t="shared" si="3"/>
        <v>20.65475</v>
      </c>
      <c r="I95" s="11">
        <f>[5]Sum!H58/1000</f>
        <v>1.66662</v>
      </c>
      <c r="J95" s="11">
        <f>[5]Sum!I58/1000</f>
        <v>8.4957900000000013</v>
      </c>
      <c r="K95" s="11">
        <f>[5]Sum!J58/1000</f>
        <v>0.2</v>
      </c>
      <c r="L95" s="11">
        <f>[5]Sum!K58/1000</f>
        <v>14.103900000000001</v>
      </c>
      <c r="M95" s="11">
        <f>[5]Sum!Q58/1000</f>
        <v>0.52273000000000003</v>
      </c>
      <c r="N95" s="11">
        <f>[5]Sum!S58/1000</f>
        <v>1.3945400000000001</v>
      </c>
      <c r="O95" s="11">
        <f>[5]Sum!T58/1000</f>
        <v>8.4389699999999994</v>
      </c>
      <c r="P95" s="11"/>
      <c r="R95" s="11">
        <f>[5]Sum!G58/1000</f>
        <v>29.65475</v>
      </c>
    </row>
    <row r="96" spans="2:18" x14ac:dyDescent="0.3">
      <c r="B96">
        <f>[5]Sum!B59</f>
        <v>2028</v>
      </c>
      <c r="C96" s="11">
        <f>[5]Sum!C59/1000</f>
        <v>52.024420000000006</v>
      </c>
      <c r="D96" s="11">
        <f>[5]Sum!D59/1000</f>
        <v>2.44</v>
      </c>
      <c r="E96" s="11">
        <f>[5]Sum!E59/1000</f>
        <v>9.4608700000000017</v>
      </c>
      <c r="F96" s="11">
        <f>[5]Sum!F59/1000</f>
        <v>1.8406199999999999</v>
      </c>
      <c r="G96" s="11">
        <f>[5]RawDRr!J369/1000</f>
        <v>9.9</v>
      </c>
      <c r="H96" s="11">
        <f t="shared" si="3"/>
        <v>20.76285</v>
      </c>
      <c r="I96" s="11">
        <f>[5]Sum!H59/1000</f>
        <v>1.7794099999999999</v>
      </c>
      <c r="J96" s="11">
        <f>[5]Sum!I59/1000</f>
        <v>8.4957900000000013</v>
      </c>
      <c r="K96" s="11">
        <f>[5]Sum!J59/1000</f>
        <v>0.2</v>
      </c>
      <c r="L96" s="11">
        <f>[5]Sum!K59/1000</f>
        <v>14.704570000000002</v>
      </c>
      <c r="M96" s="11">
        <f>[5]Sum!Q59/1000</f>
        <v>0.52729999999999999</v>
      </c>
      <c r="N96" s="11">
        <f>[5]Sum!S59/1000</f>
        <v>1.46323</v>
      </c>
      <c r="O96" s="11">
        <f>[5]Sum!T59/1000</f>
        <v>12.14494</v>
      </c>
      <c r="P96" s="11"/>
      <c r="R96" s="11">
        <f>[5]Sum!G59/1000</f>
        <v>30.662849999999999</v>
      </c>
    </row>
    <row r="97" spans="1:20" x14ac:dyDescent="0.3">
      <c r="B97">
        <f>[5]Sum!B60</f>
        <v>2029</v>
      </c>
      <c r="C97" s="11">
        <f>[5]Sum!C60/1000</f>
        <v>52.024420000000006</v>
      </c>
      <c r="D97" s="11">
        <f>[5]Sum!D60/1000</f>
        <v>2.44</v>
      </c>
      <c r="E97" s="11">
        <f>[5]Sum!E60/1000</f>
        <v>10.522450000000001</v>
      </c>
      <c r="F97" s="11">
        <f>[5]Sum!F60/1000</f>
        <v>1.8406199999999999</v>
      </c>
      <c r="G97" s="11">
        <f>[5]RawDRr!J370/1000</f>
        <v>10.8</v>
      </c>
      <c r="H97" s="11">
        <f t="shared" si="3"/>
        <v>20.762849999999997</v>
      </c>
      <c r="I97" s="11">
        <f>[5]Sum!H60/1000</f>
        <v>1.9094</v>
      </c>
      <c r="J97" s="11">
        <f>[5]Sum!I60/1000</f>
        <v>8.4957900000000013</v>
      </c>
      <c r="K97" s="11">
        <f>[5]Sum!J60/1000</f>
        <v>0.2</v>
      </c>
      <c r="L97" s="11">
        <f>[5]Sum!K60/1000</f>
        <v>15.272020000000001</v>
      </c>
      <c r="M97" s="11">
        <f>[5]Sum!Q60/1000</f>
        <v>0.17451999999999998</v>
      </c>
      <c r="N97" s="11">
        <f>[5]Sum!S60/1000</f>
        <v>1.53467</v>
      </c>
      <c r="O97" s="11">
        <f>[5]Sum!T60/1000</f>
        <v>16.830400000000001</v>
      </c>
      <c r="P97" s="11"/>
      <c r="R97" s="11">
        <f>[5]Sum!G60/1000</f>
        <v>31.562849999999997</v>
      </c>
    </row>
    <row r="98" spans="1:20" x14ac:dyDescent="0.3">
      <c r="B98">
        <f>[5]Sum!B61</f>
        <v>2030</v>
      </c>
      <c r="C98" s="11">
        <f>[5]Sum!C61/1000</f>
        <v>49.74438</v>
      </c>
      <c r="D98" s="11">
        <f>[5]Sum!D61/1000</f>
        <v>2.44</v>
      </c>
      <c r="E98" s="11">
        <f>[5]Sum!E61/1000</f>
        <v>11.70369</v>
      </c>
      <c r="F98" s="11">
        <f>[5]Sum!F61/1000</f>
        <v>1.8406199999999999</v>
      </c>
      <c r="G98" s="11">
        <f>[5]RawDRr!J371/1000</f>
        <v>11.7</v>
      </c>
      <c r="H98" s="11">
        <f t="shared" si="3"/>
        <v>20.915519999999997</v>
      </c>
      <c r="I98" s="11">
        <f>[5]Sum!H61/1000</f>
        <v>2.0006399999999998</v>
      </c>
      <c r="J98" s="11">
        <f>[5]Sum!I61/1000</f>
        <v>8.5015999999999998</v>
      </c>
      <c r="K98" s="11">
        <f>[5]Sum!J61/1000</f>
        <v>0.2</v>
      </c>
      <c r="L98" s="11">
        <f>[5]Sum!K61/1000</f>
        <v>16.780070000000002</v>
      </c>
      <c r="M98" s="11">
        <f>[5]Sum!Q61/1000</f>
        <v>9.5069999999999988E-2</v>
      </c>
      <c r="N98" s="11">
        <f>[5]Sum!S61/1000</f>
        <v>1.5917399999999999</v>
      </c>
      <c r="O98" s="11">
        <f>[5]Sum!T61/1000</f>
        <v>20.750300000000003</v>
      </c>
      <c r="P98" s="11"/>
      <c r="R98" s="11">
        <f>[5]Sum!G61/1000</f>
        <v>32.615519999999997</v>
      </c>
    </row>
    <row r="100" spans="1:20" ht="18" thickBot="1" x14ac:dyDescent="0.4">
      <c r="C100" s="4" t="s">
        <v>7</v>
      </c>
      <c r="D100" s="4"/>
      <c r="E100" s="4"/>
    </row>
    <row r="101" spans="1:20" ht="15" thickTop="1" x14ac:dyDescent="0.3">
      <c r="C101" t="str">
        <f>C9</f>
        <v>Coal</v>
      </c>
      <c r="D101" t="str">
        <f t="shared" ref="D101:T101" si="4">D9</f>
        <v>Oil</v>
      </c>
      <c r="E101" t="str">
        <f t="shared" si="4"/>
        <v>Gas</v>
      </c>
      <c r="F101" t="str">
        <f t="shared" si="4"/>
        <v>Nuclear</v>
      </c>
      <c r="G101" t="str">
        <f t="shared" si="4"/>
        <v>Hydro</v>
      </c>
      <c r="H101" t="str">
        <f t="shared" si="4"/>
        <v>Biomass</v>
      </c>
      <c r="I101" t="str">
        <f t="shared" si="4"/>
        <v>Solar PV</v>
      </c>
      <c r="J101" t="str">
        <f t="shared" si="4"/>
        <v>Solar Thermal</v>
      </c>
      <c r="K101" t="str">
        <f t="shared" si="4"/>
        <v>Wind</v>
      </c>
      <c r="L101" t="str">
        <f t="shared" si="4"/>
        <v>Total Cent.</v>
      </c>
      <c r="M101" t="str">
        <f t="shared" si="4"/>
        <v>Imports</v>
      </c>
      <c r="N101" t="str">
        <f t="shared" si="4"/>
        <v>Exports</v>
      </c>
      <c r="O101" t="str">
        <f t="shared" si="4"/>
        <v>Net Imports</v>
      </c>
      <c r="P101" t="str">
        <f t="shared" si="4"/>
        <v>dom. System dmd</v>
      </c>
      <c r="Q101" t="str">
        <f t="shared" si="4"/>
        <v>Dist. Oil</v>
      </c>
      <c r="R101" t="str">
        <f t="shared" si="4"/>
        <v>Dist. Biomass</v>
      </c>
      <c r="S101" t="str">
        <f t="shared" si="4"/>
        <v>Mini Hydro</v>
      </c>
      <c r="T101" t="str">
        <f t="shared" si="4"/>
        <v>Dist.Solar PV</v>
      </c>
    </row>
    <row r="102" spans="1:20" x14ac:dyDescent="0.3">
      <c r="A102" t="str">
        <f>$A$10</f>
        <v>RE</v>
      </c>
      <c r="B102">
        <f>[1]Sum!B69</f>
        <v>2010</v>
      </c>
      <c r="C102" s="6">
        <f>[1]Sum!C69/1000</f>
        <v>0.38</v>
      </c>
      <c r="D102" s="6">
        <f>[1]Sum!D69/1000</f>
        <v>0.28799999999999998</v>
      </c>
      <c r="E102" s="6">
        <f>[1]Sum!E69/1000</f>
        <v>0.27700000000000002</v>
      </c>
      <c r="F102" s="6">
        <f>[1]Sum!F69/1000</f>
        <v>0</v>
      </c>
      <c r="G102" s="6">
        <f>[1]Sum!G69/1000</f>
        <v>0.432</v>
      </c>
      <c r="H102" s="6">
        <f>[1]Sum!H69/1000</f>
        <v>0.36241999999999996</v>
      </c>
      <c r="I102" s="6">
        <f>[1]Sum!I69/1000</f>
        <v>0</v>
      </c>
      <c r="J102" s="6">
        <f>[1]Sum!J69/1000</f>
        <v>0</v>
      </c>
      <c r="K102" s="6">
        <f>[1]Sum!K69/1000</f>
        <v>0</v>
      </c>
      <c r="L102" s="6">
        <f>[1]Sum!L69/1000</f>
        <v>1.73942</v>
      </c>
      <c r="M102" s="6">
        <f>[1]Sum!M69/1000</f>
        <v>0</v>
      </c>
      <c r="N102" s="6">
        <f>[1]Sum!N69/1000</f>
        <v>0</v>
      </c>
      <c r="O102" s="6">
        <f>[1]Sum!O69/1000</f>
        <v>0</v>
      </c>
      <c r="P102" s="6">
        <f>[1]Sum!P69/1000</f>
        <v>2.0099999999999998</v>
      </c>
      <c r="Q102" s="6">
        <f>[1]Sum!Q69/1000</f>
        <v>0.38486000000000004</v>
      </c>
      <c r="R102" s="6">
        <f>[1]Sum!R69/1000</f>
        <v>0</v>
      </c>
      <c r="S102" s="6">
        <f>[1]Sum!S69/1000</f>
        <v>0</v>
      </c>
      <c r="T102" s="6">
        <f>[1]Sum!T69/1000</f>
        <v>0</v>
      </c>
    </row>
    <row r="103" spans="1:20" x14ac:dyDescent="0.3">
      <c r="B103">
        <f>[1]Sum!B70</f>
        <v>2011</v>
      </c>
      <c r="C103" s="6">
        <f>[1]Sum!C70/1000</f>
        <v>0.67900000000000005</v>
      </c>
      <c r="D103" s="6">
        <f>[1]Sum!D70/1000</f>
        <v>0</v>
      </c>
      <c r="E103" s="6">
        <f>[1]Sum!E70/1000</f>
        <v>1.7999999999999999E-2</v>
      </c>
      <c r="F103" s="6">
        <f>[1]Sum!F70/1000</f>
        <v>0</v>
      </c>
      <c r="G103" s="6">
        <f>[1]Sum!G70/1000</f>
        <v>0.55100000000000005</v>
      </c>
      <c r="H103" s="6">
        <f>[1]Sum!H70/1000</f>
        <v>0.25900000000000001</v>
      </c>
      <c r="I103" s="6">
        <f>[1]Sum!I70/1000</f>
        <v>0</v>
      </c>
      <c r="J103" s="6">
        <f>[1]Sum!J70/1000</f>
        <v>0</v>
      </c>
      <c r="K103" s="6">
        <f>[1]Sum!K70/1000</f>
        <v>0</v>
      </c>
      <c r="L103" s="6">
        <f>[1]Sum!L70/1000</f>
        <v>1.5069999999999999</v>
      </c>
      <c r="M103" s="6">
        <f>[1]Sum!M70/1000</f>
        <v>0</v>
      </c>
      <c r="N103" s="6">
        <f>[1]Sum!N70/1000</f>
        <v>0</v>
      </c>
      <c r="O103" s="6">
        <f>[1]Sum!O70/1000</f>
        <v>0</v>
      </c>
      <c r="P103" s="6">
        <f>[1]Sum!P70/1000</f>
        <v>2.0110000000000001</v>
      </c>
      <c r="Q103" s="6">
        <f>[1]Sum!Q70/1000</f>
        <v>0.28281000000000001</v>
      </c>
      <c r="R103" s="6">
        <f>[1]Sum!R70/1000</f>
        <v>0</v>
      </c>
      <c r="S103" s="6">
        <f>[1]Sum!S70/1000</f>
        <v>0</v>
      </c>
      <c r="T103" s="6">
        <f>[1]Sum!T70/1000</f>
        <v>0</v>
      </c>
    </row>
    <row r="104" spans="1:20" x14ac:dyDescent="0.3">
      <c r="B104">
        <f>[1]Sum!B71</f>
        <v>2012</v>
      </c>
      <c r="C104" s="6">
        <f>[1]Sum!C71/1000</f>
        <v>0.90300000000000002</v>
      </c>
      <c r="D104" s="6">
        <f>[1]Sum!D71/1000</f>
        <v>0.06</v>
      </c>
      <c r="E104" s="6">
        <f>[1]Sum!E71/1000</f>
        <v>0.22700000000000001</v>
      </c>
      <c r="F104" s="6">
        <f>[1]Sum!F71/1000</f>
        <v>0</v>
      </c>
      <c r="G104" s="6">
        <f>[1]Sum!G71/1000</f>
        <v>0.41899999999999998</v>
      </c>
      <c r="H104" s="6">
        <f>[1]Sum!H71/1000</f>
        <v>8.4199999999999997E-2</v>
      </c>
      <c r="I104" s="6">
        <f>[1]Sum!I71/1000</f>
        <v>0</v>
      </c>
      <c r="J104" s="6">
        <f>[1]Sum!J71/1000</f>
        <v>0</v>
      </c>
      <c r="K104" s="6">
        <f>[1]Sum!K71/1000</f>
        <v>0</v>
      </c>
      <c r="L104" s="6">
        <f>[1]Sum!L71/1000</f>
        <v>1.6932</v>
      </c>
      <c r="M104" s="6">
        <f>[1]Sum!M71/1000</f>
        <v>0</v>
      </c>
      <c r="N104" s="6">
        <f>[1]Sum!N71/1000</f>
        <v>0</v>
      </c>
      <c r="O104" s="6">
        <f>[1]Sum!O71/1000</f>
        <v>0</v>
      </c>
      <c r="P104" s="6">
        <f>[1]Sum!P71/1000</f>
        <v>2.012</v>
      </c>
      <c r="Q104" s="6">
        <f>[1]Sum!Q71/1000</f>
        <v>0.23581000000000002</v>
      </c>
      <c r="R104" s="6">
        <f>[1]Sum!R71/1000</f>
        <v>0</v>
      </c>
      <c r="S104" s="6">
        <f>[1]Sum!S71/1000</f>
        <v>3.6670000000000001E-2</v>
      </c>
      <c r="T104" s="6">
        <f>[1]Sum!T71/1000</f>
        <v>0</v>
      </c>
    </row>
    <row r="105" spans="1:20" x14ac:dyDescent="0.3">
      <c r="B105">
        <f>[1]Sum!B72</f>
        <v>2013</v>
      </c>
      <c r="C105" s="6">
        <f>[1]Sum!C72/1000</f>
        <v>0.92300000000000004</v>
      </c>
      <c r="D105" s="6">
        <f>[1]Sum!D72/1000</f>
        <v>0</v>
      </c>
      <c r="E105" s="6">
        <f>[1]Sum!E72/1000</f>
        <v>0.02</v>
      </c>
      <c r="F105" s="6">
        <f>[1]Sum!F72/1000</f>
        <v>0</v>
      </c>
      <c r="G105" s="6">
        <f>[1]Sum!G72/1000</f>
        <v>0.36</v>
      </c>
      <c r="H105" s="6">
        <f>[1]Sum!H72/1000</f>
        <v>9.5600000000000008E-3</v>
      </c>
      <c r="I105" s="6">
        <f>[1]Sum!I72/1000</f>
        <v>0.45637</v>
      </c>
      <c r="J105" s="6">
        <f>[1]Sum!J72/1000</f>
        <v>0</v>
      </c>
      <c r="K105" s="6">
        <f>[1]Sum!K72/1000</f>
        <v>0.63400000000000001</v>
      </c>
      <c r="L105" s="6">
        <f>[1]Sum!L72/1000</f>
        <v>2.40293</v>
      </c>
      <c r="M105" s="6">
        <f>[1]Sum!M72/1000</f>
        <v>0</v>
      </c>
      <c r="N105" s="6">
        <f>[1]Sum!N72/1000</f>
        <v>0</v>
      </c>
      <c r="O105" s="6">
        <f>[1]Sum!O72/1000</f>
        <v>0</v>
      </c>
      <c r="P105" s="6">
        <f>[1]Sum!P72/1000</f>
        <v>2.0129999999999999</v>
      </c>
      <c r="Q105" s="6">
        <f>[1]Sum!Q72/1000</f>
        <v>4.5190000000000001E-2</v>
      </c>
      <c r="R105" s="6">
        <f>[1]Sum!R72/1000</f>
        <v>0</v>
      </c>
      <c r="S105" s="6">
        <f>[1]Sum!S72/1000</f>
        <v>0</v>
      </c>
      <c r="T105" s="6">
        <f>[1]Sum!T72/1000</f>
        <v>0</v>
      </c>
    </row>
    <row r="106" spans="1:20" x14ac:dyDescent="0.3">
      <c r="B106">
        <f>[1]Sum!B73</f>
        <v>2014</v>
      </c>
      <c r="C106" s="6">
        <f>[1]Sum!C73/1000</f>
        <v>1.0720000000000001</v>
      </c>
      <c r="D106" s="6">
        <f>[1]Sum!D73/1000</f>
        <v>0</v>
      </c>
      <c r="E106" s="6">
        <f>[1]Sum!E73/1000</f>
        <v>2.1110499999999996</v>
      </c>
      <c r="F106" s="6">
        <f>[1]Sum!F73/1000</f>
        <v>4.0619999999999996E-2</v>
      </c>
      <c r="G106" s="6">
        <f>[1]Sum!G73/1000</f>
        <v>1.92828</v>
      </c>
      <c r="H106" s="6">
        <f>[1]Sum!H73/1000</f>
        <v>0</v>
      </c>
      <c r="I106" s="6">
        <f>[1]Sum!I73/1000</f>
        <v>0.33100000000000002</v>
      </c>
      <c r="J106" s="6">
        <f>[1]Sum!J73/1000</f>
        <v>0.05</v>
      </c>
      <c r="K106" s="6">
        <f>[1]Sum!K73/1000</f>
        <v>0.60199999999999998</v>
      </c>
      <c r="L106" s="6">
        <f>[1]Sum!L73/1000</f>
        <v>6.1349499999999999</v>
      </c>
      <c r="M106" s="6">
        <f>[1]Sum!M73/1000</f>
        <v>0</v>
      </c>
      <c r="N106" s="6">
        <f>[1]Sum!N73/1000</f>
        <v>0</v>
      </c>
      <c r="O106" s="6">
        <f>[1]Sum!O73/1000</f>
        <v>0</v>
      </c>
      <c r="P106" s="6">
        <f>[1]Sum!P73/1000</f>
        <v>2.0139999999999998</v>
      </c>
      <c r="Q106" s="6">
        <f>[1]Sum!Q73/1000</f>
        <v>1.1999999999999999E-4</v>
      </c>
      <c r="R106" s="6">
        <f>[1]Sum!R73/1000</f>
        <v>0</v>
      </c>
      <c r="S106" s="6">
        <f>[1]Sum!S73/1000</f>
        <v>0.13770999999999997</v>
      </c>
      <c r="T106" s="6">
        <f>[1]Sum!T73/1000</f>
        <v>0</v>
      </c>
    </row>
    <row r="107" spans="1:20" x14ac:dyDescent="0.3">
      <c r="B107">
        <f>[1]Sum!B74</f>
        <v>2015</v>
      </c>
      <c r="C107" s="6">
        <f>[1]Sum!C74/1000</f>
        <v>2.2690000000000001</v>
      </c>
      <c r="D107" s="6">
        <f>[1]Sum!D74/1000</f>
        <v>0</v>
      </c>
      <c r="E107" s="6">
        <f>[1]Sum!E74/1000</f>
        <v>2.3769999999999999E-2</v>
      </c>
      <c r="F107" s="6">
        <f>[1]Sum!F74/1000</f>
        <v>0</v>
      </c>
      <c r="G107" s="6">
        <f>[1]Sum!G74/1000</f>
        <v>0.20713000000000001</v>
      </c>
      <c r="H107" s="6">
        <f>[1]Sum!H74/1000</f>
        <v>0</v>
      </c>
      <c r="I107" s="6">
        <f>[1]Sum!I74/1000</f>
        <v>0.41699999999999998</v>
      </c>
      <c r="J107" s="6">
        <f>[1]Sum!J74/1000</f>
        <v>0.1</v>
      </c>
      <c r="K107" s="6">
        <f>[1]Sum!K74/1000</f>
        <v>0.65300000000000002</v>
      </c>
      <c r="L107" s="6">
        <f>[1]Sum!L74/1000</f>
        <v>3.6699000000000002</v>
      </c>
      <c r="M107" s="6">
        <f>[1]Sum!M74/1000</f>
        <v>6.0212999999999992</v>
      </c>
      <c r="N107" s="6">
        <f>[1]Sum!N74/1000</f>
        <v>0</v>
      </c>
      <c r="O107" s="6">
        <f>[1]Sum!O74/1000</f>
        <v>0</v>
      </c>
      <c r="P107" s="6">
        <f>[1]Sum!P74/1000</f>
        <v>2.0150000000000001</v>
      </c>
      <c r="Q107" s="6">
        <f>[1]Sum!Q74/1000</f>
        <v>2.3999999999999998E-3</v>
      </c>
      <c r="R107" s="6">
        <f>[1]Sum!R74/1000</f>
        <v>0</v>
      </c>
      <c r="S107" s="6">
        <f>[1]Sum!S74/1000</f>
        <v>8.3510000000000001E-2</v>
      </c>
      <c r="T107" s="6">
        <f>[1]Sum!T74/1000</f>
        <v>0</v>
      </c>
    </row>
    <row r="108" spans="1:20" x14ac:dyDescent="0.3">
      <c r="B108">
        <f>[1]Sum!B75</f>
        <v>2016</v>
      </c>
      <c r="C108" s="6">
        <f>[1]Sum!C75/1000</f>
        <v>1.41804</v>
      </c>
      <c r="D108" s="6">
        <f>[1]Sum!D75/1000</f>
        <v>0</v>
      </c>
      <c r="E108" s="6">
        <f>[1]Sum!E75/1000</f>
        <v>5.4900000000000001E-3</v>
      </c>
      <c r="F108" s="6">
        <f>[1]Sum!F75/1000</f>
        <v>0</v>
      </c>
      <c r="G108" s="6">
        <f>[1]Sum!G75/1000</f>
        <v>1.5703099999999999</v>
      </c>
      <c r="H108" s="6">
        <f>[1]Sum!H75/1000</f>
        <v>0</v>
      </c>
      <c r="I108" s="6">
        <f>[1]Sum!I75/1000</f>
        <v>0.40100000000000002</v>
      </c>
      <c r="J108" s="6">
        <f>[1]Sum!J75/1000</f>
        <v>0.05</v>
      </c>
      <c r="K108" s="6">
        <f>[1]Sum!K75/1000</f>
        <v>0</v>
      </c>
      <c r="L108" s="6">
        <f>[1]Sum!L75/1000</f>
        <v>3.4448400000000001</v>
      </c>
      <c r="M108" s="6">
        <f>[1]Sum!M75/1000</f>
        <v>1.6864799999999995</v>
      </c>
      <c r="N108" s="6">
        <f>[1]Sum!N75/1000</f>
        <v>0</v>
      </c>
      <c r="O108" s="6">
        <f>[1]Sum!O75/1000</f>
        <v>0</v>
      </c>
      <c r="P108" s="6">
        <f>[1]Sum!P75/1000</f>
        <v>2.016</v>
      </c>
      <c r="Q108" s="6">
        <f>[1]Sum!Q75/1000</f>
        <v>4.6000000000000001E-4</v>
      </c>
      <c r="R108" s="6">
        <f>[1]Sum!R75/1000</f>
        <v>0</v>
      </c>
      <c r="S108" s="6">
        <f>[1]Sum!S75/1000</f>
        <v>8.3030000000000007E-2</v>
      </c>
      <c r="T108" s="6">
        <f>[1]Sum!T75/1000</f>
        <v>0</v>
      </c>
    </row>
    <row r="109" spans="1:20" x14ac:dyDescent="0.3">
      <c r="B109">
        <f>[1]Sum!B76</f>
        <v>2017</v>
      </c>
      <c r="C109" s="6">
        <f>[1]Sum!C76/1000</f>
        <v>2.1890000000000001</v>
      </c>
      <c r="D109" s="6">
        <f>[1]Sum!D76/1000</f>
        <v>0</v>
      </c>
      <c r="E109" s="6">
        <f>[1]Sum!E76/1000</f>
        <v>0</v>
      </c>
      <c r="F109" s="6">
        <f>[1]Sum!F76/1000</f>
        <v>0</v>
      </c>
      <c r="G109" s="6">
        <f>[1]Sum!G76/1000</f>
        <v>1.20706</v>
      </c>
      <c r="H109" s="6">
        <f>[1]Sum!H76/1000</f>
        <v>7.3000000000000001E-3</v>
      </c>
      <c r="I109" s="6">
        <f>[1]Sum!I76/1000</f>
        <v>0</v>
      </c>
      <c r="J109" s="6">
        <f>[1]Sum!J76/1000</f>
        <v>0</v>
      </c>
      <c r="K109" s="6">
        <f>[1]Sum!K76/1000</f>
        <v>0</v>
      </c>
      <c r="L109" s="6">
        <f>[1]Sum!L76/1000</f>
        <v>3.4033600000000002</v>
      </c>
      <c r="M109" s="6">
        <f>[1]Sum!M76/1000</f>
        <v>1.0021400000000031</v>
      </c>
      <c r="N109" s="6">
        <f>[1]Sum!N76/1000</f>
        <v>0</v>
      </c>
      <c r="O109" s="6">
        <f>[1]Sum!O76/1000</f>
        <v>0</v>
      </c>
      <c r="P109" s="6">
        <f>[1]Sum!P76/1000</f>
        <v>2.0169999999999999</v>
      </c>
      <c r="Q109" s="6">
        <f>[1]Sum!Q76/1000</f>
        <v>9.3000000000000005E-4</v>
      </c>
      <c r="R109" s="6">
        <f>[1]Sum!R76/1000</f>
        <v>0</v>
      </c>
      <c r="S109" s="6">
        <f>[1]Sum!S76/1000</f>
        <v>8.8200000000000014E-2</v>
      </c>
      <c r="T109" s="6">
        <f>[1]Sum!T76/1000</f>
        <v>0</v>
      </c>
    </row>
    <row r="110" spans="1:20" x14ac:dyDescent="0.3">
      <c r="B110">
        <f>[1]Sum!B77</f>
        <v>2018</v>
      </c>
      <c r="C110" s="6">
        <f>[1]Sum!C77/1000</f>
        <v>0.98189000000000004</v>
      </c>
      <c r="D110" s="6">
        <f>[1]Sum!D77/1000</f>
        <v>0</v>
      </c>
      <c r="E110" s="6">
        <f>[1]Sum!E77/1000</f>
        <v>0</v>
      </c>
      <c r="F110" s="6">
        <f>[1]Sum!F77/1000</f>
        <v>0</v>
      </c>
      <c r="G110" s="6">
        <f>[1]Sum!G77/1000</f>
        <v>2.1834000000000002</v>
      </c>
      <c r="H110" s="6">
        <f>[1]Sum!H77/1000</f>
        <v>4.3099999999999996E-3</v>
      </c>
      <c r="I110" s="6">
        <f>[1]Sum!I77/1000</f>
        <v>0</v>
      </c>
      <c r="J110" s="6">
        <f>[1]Sum!J77/1000</f>
        <v>0</v>
      </c>
      <c r="K110" s="6">
        <f>[1]Sum!K77/1000</f>
        <v>0</v>
      </c>
      <c r="L110" s="6">
        <f>[1]Sum!L77/1000</f>
        <v>3.1696</v>
      </c>
      <c r="M110" s="6">
        <f>[1]Sum!M77/1000</f>
        <v>1.4631199999999918</v>
      </c>
      <c r="N110" s="6">
        <f>[1]Sum!N77/1000</f>
        <v>0</v>
      </c>
      <c r="O110" s="6">
        <f>[1]Sum!O77/1000</f>
        <v>0</v>
      </c>
      <c r="P110" s="6">
        <f>[1]Sum!P77/1000</f>
        <v>2.0179999999999998</v>
      </c>
      <c r="Q110" s="6">
        <f>[1]Sum!Q77/1000</f>
        <v>0</v>
      </c>
      <c r="R110" s="6">
        <f>[1]Sum!R77/1000</f>
        <v>0</v>
      </c>
      <c r="S110" s="6">
        <f>[1]Sum!S77/1000</f>
        <v>0.27743000000000001</v>
      </c>
      <c r="T110" s="6">
        <f>[1]Sum!T77/1000</f>
        <v>0</v>
      </c>
    </row>
    <row r="111" spans="1:20" x14ac:dyDescent="0.3">
      <c r="B111">
        <f>[1]Sum!B78</f>
        <v>2019</v>
      </c>
      <c r="C111" s="6">
        <f>[1]Sum!C78/1000</f>
        <v>1.7748299999999999</v>
      </c>
      <c r="D111" s="6">
        <f>[1]Sum!D78/1000</f>
        <v>0</v>
      </c>
      <c r="E111" s="6">
        <f>[1]Sum!E78/1000</f>
        <v>0</v>
      </c>
      <c r="F111" s="6">
        <f>[1]Sum!F78/1000</f>
        <v>0</v>
      </c>
      <c r="G111" s="6">
        <f>[1]Sum!G78/1000</f>
        <v>1.20126</v>
      </c>
      <c r="H111" s="6">
        <f>[1]Sum!H78/1000</f>
        <v>5.5329999999999997E-2</v>
      </c>
      <c r="I111" s="6">
        <f>[1]Sum!I78/1000</f>
        <v>0</v>
      </c>
      <c r="J111" s="6">
        <f>[1]Sum!J78/1000</f>
        <v>0</v>
      </c>
      <c r="K111" s="6">
        <f>[1]Sum!K78/1000</f>
        <v>0</v>
      </c>
      <c r="L111" s="6">
        <f>[1]Sum!L78/1000</f>
        <v>3.0314200000000002</v>
      </c>
      <c r="M111" s="6">
        <f>[1]Sum!M78/1000</f>
        <v>0.75376000000000198</v>
      </c>
      <c r="N111" s="6">
        <f>[1]Sum!N78/1000</f>
        <v>0</v>
      </c>
      <c r="O111" s="6">
        <f>[1]Sum!O78/1000</f>
        <v>0</v>
      </c>
      <c r="P111" s="6">
        <f>[1]Sum!P78/1000</f>
        <v>2.0190000000000001</v>
      </c>
      <c r="Q111" s="6">
        <f>[1]Sum!Q78/1000</f>
        <v>0</v>
      </c>
      <c r="R111" s="6">
        <f>[1]Sum!R78/1000</f>
        <v>0</v>
      </c>
      <c r="S111" s="6">
        <f>[1]Sum!S78/1000</f>
        <v>0.14401999999999998</v>
      </c>
      <c r="T111" s="6">
        <f>[1]Sum!T78/1000</f>
        <v>0</v>
      </c>
    </row>
    <row r="112" spans="1:20" x14ac:dyDescent="0.3">
      <c r="B112">
        <f>[1]Sum!B79</f>
        <v>2020</v>
      </c>
      <c r="C112" s="6">
        <f>[1]Sum!C79/1000</f>
        <v>0.95705000000000007</v>
      </c>
      <c r="D112" s="6">
        <f>[1]Sum!D79/1000</f>
        <v>0</v>
      </c>
      <c r="E112" s="6">
        <f>[1]Sum!E79/1000</f>
        <v>0</v>
      </c>
      <c r="F112" s="6">
        <f>[1]Sum!F79/1000</f>
        <v>0</v>
      </c>
      <c r="G112" s="6">
        <f>[1]Sum!G79/1000</f>
        <v>1.8954199999999999</v>
      </c>
      <c r="H112" s="6">
        <f>[1]Sum!H79/1000</f>
        <v>2.0400000000000001E-3</v>
      </c>
      <c r="I112" s="6">
        <f>[1]Sum!I79/1000</f>
        <v>0</v>
      </c>
      <c r="J112" s="6">
        <f>[1]Sum!J79/1000</f>
        <v>0</v>
      </c>
      <c r="K112" s="6">
        <f>[1]Sum!K79/1000</f>
        <v>0</v>
      </c>
      <c r="L112" s="6">
        <f>[1]Sum!L79/1000</f>
        <v>2.8545099999999999</v>
      </c>
      <c r="M112" s="6">
        <f>[1]Sum!M79/1000</f>
        <v>0.78714000000000672</v>
      </c>
      <c r="N112" s="6">
        <f>[1]Sum!N79/1000</f>
        <v>0</v>
      </c>
      <c r="O112" s="6">
        <f>[1]Sum!O79/1000</f>
        <v>0</v>
      </c>
      <c r="P112" s="6">
        <f>[1]Sum!P79/1000</f>
        <v>2.02</v>
      </c>
      <c r="Q112" s="6">
        <f>[1]Sum!Q79/1000</f>
        <v>0</v>
      </c>
      <c r="R112" s="6">
        <f>[1]Sum!R79/1000</f>
        <v>0</v>
      </c>
      <c r="S112" s="6">
        <f>[1]Sum!S79/1000</f>
        <v>0.12365999999999999</v>
      </c>
      <c r="T112" s="6">
        <f>[1]Sum!T79/1000</f>
        <v>1.3789999999999998E-2</v>
      </c>
    </row>
    <row r="113" spans="1:20" x14ac:dyDescent="0.3">
      <c r="B113">
        <f>[1]Sum!B80</f>
        <v>2021</v>
      </c>
      <c r="C113" s="6">
        <f>[1]Sum!C80/1000</f>
        <v>0</v>
      </c>
      <c r="D113" s="6">
        <f>[1]Sum!D80/1000</f>
        <v>0</v>
      </c>
      <c r="E113" s="6">
        <f>[1]Sum!E80/1000</f>
        <v>0</v>
      </c>
      <c r="F113" s="6">
        <f>[1]Sum!F80/1000</f>
        <v>0</v>
      </c>
      <c r="G113" s="6">
        <f>[1]Sum!G80/1000</f>
        <v>1.6021399999999999</v>
      </c>
      <c r="H113" s="6">
        <f>[1]Sum!H80/1000</f>
        <v>0.28734000000000004</v>
      </c>
      <c r="I113" s="6">
        <f>[1]Sum!I80/1000</f>
        <v>0</v>
      </c>
      <c r="J113" s="6">
        <f>[1]Sum!J80/1000</f>
        <v>0</v>
      </c>
      <c r="K113" s="6">
        <f>[1]Sum!K80/1000</f>
        <v>1.5</v>
      </c>
      <c r="L113" s="6">
        <f>[1]Sum!L80/1000</f>
        <v>3.3894799999999998</v>
      </c>
      <c r="M113" s="6">
        <f>[1]Sum!M80/1000</f>
        <v>0.27015999999999624</v>
      </c>
      <c r="N113" s="6">
        <f>[1]Sum!N80/1000</f>
        <v>0</v>
      </c>
      <c r="O113" s="6">
        <f>[1]Sum!O80/1000</f>
        <v>0</v>
      </c>
      <c r="P113" s="6">
        <f>[1]Sum!P80/1000</f>
        <v>2.0209999999999999</v>
      </c>
      <c r="Q113" s="6">
        <f>[1]Sum!Q80/1000</f>
        <v>0</v>
      </c>
      <c r="R113" s="6">
        <f>[1]Sum!R80/1000</f>
        <v>0</v>
      </c>
      <c r="S113" s="6">
        <f>[1]Sum!S80/1000</f>
        <v>5.9209999999999999E-2</v>
      </c>
      <c r="T113" s="6">
        <f>[1]Sum!T80/1000</f>
        <v>0.6885</v>
      </c>
    </row>
    <row r="114" spans="1:20" x14ac:dyDescent="0.3">
      <c r="B114">
        <f>[1]Sum!B81</f>
        <v>2022</v>
      </c>
      <c r="C114" s="6">
        <f>[1]Sum!C81/1000</f>
        <v>1.8079999999999999E-2</v>
      </c>
      <c r="D114" s="6">
        <f>[1]Sum!D81/1000</f>
        <v>0</v>
      </c>
      <c r="E114" s="6">
        <f>[1]Sum!E81/1000</f>
        <v>0</v>
      </c>
      <c r="F114" s="6">
        <f>[1]Sum!F81/1000</f>
        <v>0</v>
      </c>
      <c r="G114" s="6">
        <f>[1]Sum!G81/1000</f>
        <v>1.851</v>
      </c>
      <c r="H114" s="6">
        <f>[1]Sum!H81/1000</f>
        <v>0.25468999999999997</v>
      </c>
      <c r="I114" s="6">
        <f>[1]Sum!I81/1000</f>
        <v>0</v>
      </c>
      <c r="J114" s="6">
        <f>[1]Sum!J81/1000</f>
        <v>0</v>
      </c>
      <c r="K114" s="6">
        <f>[1]Sum!K81/1000</f>
        <v>1.6578400000000002</v>
      </c>
      <c r="L114" s="6">
        <f>[1]Sum!L81/1000</f>
        <v>3.7816100000000001</v>
      </c>
      <c r="M114" s="6">
        <f>[1]Sum!M81/1000</f>
        <v>0.65805999999999765</v>
      </c>
      <c r="N114" s="6">
        <f>[1]Sum!N81/1000</f>
        <v>0</v>
      </c>
      <c r="O114" s="6">
        <f>[1]Sum!O81/1000</f>
        <v>0</v>
      </c>
      <c r="P114" s="6">
        <f>[1]Sum!P81/1000</f>
        <v>2.0219999999999998</v>
      </c>
      <c r="Q114" s="6">
        <f>[1]Sum!Q81/1000</f>
        <v>0</v>
      </c>
      <c r="R114" s="6">
        <f>[1]Sum!R81/1000</f>
        <v>0</v>
      </c>
      <c r="S114" s="6">
        <f>[1]Sum!S81/1000</f>
        <v>9.0980000000000005E-2</v>
      </c>
      <c r="T114" s="6">
        <f>[1]Sum!T81/1000</f>
        <v>0.50667000000000006</v>
      </c>
    </row>
    <row r="115" spans="1:20" x14ac:dyDescent="0.3">
      <c r="B115">
        <f>[1]Sum!B82</f>
        <v>2023</v>
      </c>
      <c r="C115" s="6">
        <f>[1]Sum!C82/1000</f>
        <v>0</v>
      </c>
      <c r="D115" s="6">
        <f>[1]Sum!D82/1000</f>
        <v>0</v>
      </c>
      <c r="E115" s="6">
        <f>[1]Sum!E82/1000</f>
        <v>1</v>
      </c>
      <c r="F115" s="6">
        <f>[1]Sum!F82/1000</f>
        <v>0</v>
      </c>
      <c r="G115" s="6">
        <f>[1]Sum!G82/1000</f>
        <v>1.5714999999999999</v>
      </c>
      <c r="H115" s="6">
        <f>[1]Sum!H82/1000</f>
        <v>0.34811999999999999</v>
      </c>
      <c r="I115" s="6">
        <f>[1]Sum!I82/1000</f>
        <v>4.0245800000000003</v>
      </c>
      <c r="J115" s="6">
        <f>[1]Sum!J82/1000</f>
        <v>0</v>
      </c>
      <c r="K115" s="6">
        <f>[1]Sum!K82/1000</f>
        <v>3.3111099999999998</v>
      </c>
      <c r="L115" s="6">
        <f>[1]Sum!L82/1000</f>
        <v>10.25531</v>
      </c>
      <c r="M115" s="6">
        <f>[1]Sum!M82/1000</f>
        <v>1.6041600000000036</v>
      </c>
      <c r="N115" s="6">
        <f>[1]Sum!N82/1000</f>
        <v>0</v>
      </c>
      <c r="O115" s="6">
        <f>[1]Sum!O82/1000</f>
        <v>0</v>
      </c>
      <c r="P115" s="6">
        <f>[1]Sum!P82/1000</f>
        <v>2.0230000000000001</v>
      </c>
      <c r="Q115" s="6">
        <f>[1]Sum!Q82/1000</f>
        <v>0</v>
      </c>
      <c r="R115" s="6">
        <f>[1]Sum!R82/1000</f>
        <v>0</v>
      </c>
      <c r="S115" s="6">
        <f>[1]Sum!S82/1000</f>
        <v>6.1779999999999995E-2</v>
      </c>
      <c r="T115" s="6">
        <f>[1]Sum!T82/1000</f>
        <v>0.12357</v>
      </c>
    </row>
    <row r="116" spans="1:20" x14ac:dyDescent="0.3">
      <c r="B116">
        <f>[1]Sum!B83</f>
        <v>2024</v>
      </c>
      <c r="C116" s="6">
        <f>[1]Sum!C83/1000</f>
        <v>0</v>
      </c>
      <c r="D116" s="6">
        <f>[1]Sum!D83/1000</f>
        <v>0</v>
      </c>
      <c r="E116" s="6">
        <f>[1]Sum!E83/1000</f>
        <v>1</v>
      </c>
      <c r="F116" s="6">
        <f>[1]Sum!F83/1000</f>
        <v>0</v>
      </c>
      <c r="G116" s="6">
        <f>[1]Sum!G83/1000</f>
        <v>1.1715</v>
      </c>
      <c r="H116" s="6">
        <f>[1]Sum!H83/1000</f>
        <v>0</v>
      </c>
      <c r="I116" s="6">
        <f>[1]Sum!I83/1000</f>
        <v>4.0368200000000005</v>
      </c>
      <c r="J116" s="6">
        <f>[1]Sum!J83/1000</f>
        <v>0</v>
      </c>
      <c r="K116" s="6">
        <f>[1]Sum!K83/1000</f>
        <v>2.4759199999999999</v>
      </c>
      <c r="L116" s="6">
        <f>[1]Sum!L83/1000</f>
        <v>8.6842399999999991</v>
      </c>
      <c r="M116" s="6">
        <f>[1]Sum!M83/1000</f>
        <v>0.57653999999999361</v>
      </c>
      <c r="N116" s="6">
        <f>[1]Sum!N83/1000</f>
        <v>0</v>
      </c>
      <c r="O116" s="6">
        <f>[1]Sum!O83/1000</f>
        <v>0</v>
      </c>
      <c r="P116" s="6">
        <f>[1]Sum!P83/1000</f>
        <v>2.024</v>
      </c>
      <c r="Q116" s="6">
        <f>[1]Sum!Q83/1000</f>
        <v>0</v>
      </c>
      <c r="R116" s="6">
        <f>[1]Sum!R83/1000</f>
        <v>0</v>
      </c>
      <c r="S116" s="6">
        <f>[1]Sum!S83/1000</f>
        <v>5.5430000000000007E-2</v>
      </c>
      <c r="T116" s="6">
        <f>[1]Sum!T83/1000</f>
        <v>0.10619999999999999</v>
      </c>
    </row>
    <row r="117" spans="1:20" x14ac:dyDescent="0.3">
      <c r="B117">
        <f>[1]Sum!B84</f>
        <v>2025</v>
      </c>
      <c r="C117" s="6">
        <f>[1]Sum!C84/1000</f>
        <v>0</v>
      </c>
      <c r="D117" s="6">
        <f>[1]Sum!D84/1000</f>
        <v>0</v>
      </c>
      <c r="E117" s="6">
        <f>[1]Sum!E84/1000</f>
        <v>1.1499999999999999</v>
      </c>
      <c r="F117" s="6">
        <f>[1]Sum!F84/1000</f>
        <v>0.50195000000000001</v>
      </c>
      <c r="G117" s="6">
        <f>[1]Sum!G84/1000</f>
        <v>0.9</v>
      </c>
      <c r="H117" s="6">
        <f>[1]Sum!H84/1000</f>
        <v>0</v>
      </c>
      <c r="I117" s="6">
        <f>[1]Sum!I84/1000</f>
        <v>4.3562599999999998</v>
      </c>
      <c r="J117" s="6">
        <f>[1]Sum!J84/1000</f>
        <v>0</v>
      </c>
      <c r="K117" s="6">
        <f>[1]Sum!K84/1000</f>
        <v>1.6602600000000001</v>
      </c>
      <c r="L117" s="6">
        <f>[1]Sum!L84/1000</f>
        <v>8.5684699999999996</v>
      </c>
      <c r="M117" s="6">
        <f>[1]Sum!M84/1000</f>
        <v>0.59974000000000527</v>
      </c>
      <c r="N117" s="6">
        <f>[1]Sum!N84/1000</f>
        <v>0</v>
      </c>
      <c r="O117" s="6">
        <f>[1]Sum!O84/1000</f>
        <v>0</v>
      </c>
      <c r="P117" s="6">
        <f>[1]Sum!P84/1000</f>
        <v>2.0249999999999999</v>
      </c>
      <c r="Q117" s="6">
        <f>[1]Sum!Q84/1000</f>
        <v>0</v>
      </c>
      <c r="R117" s="6">
        <f>[1]Sum!R84/1000</f>
        <v>0</v>
      </c>
      <c r="S117" s="6">
        <f>[1]Sum!S84/1000</f>
        <v>3.0870000000000002E-2</v>
      </c>
      <c r="T117" s="6">
        <f>[1]Sum!T84/1000</f>
        <v>2.88964</v>
      </c>
    </row>
    <row r="118" spans="1:20" x14ac:dyDescent="0.3">
      <c r="B118">
        <f>[1]Sum!B85</f>
        <v>2026</v>
      </c>
      <c r="C118" s="6">
        <f>[1]Sum!C85/1000</f>
        <v>0</v>
      </c>
      <c r="D118" s="6">
        <f>[1]Sum!D85/1000</f>
        <v>0</v>
      </c>
      <c r="E118" s="6">
        <f>[1]Sum!E85/1000</f>
        <v>1</v>
      </c>
      <c r="F118" s="6">
        <f>[1]Sum!F85/1000</f>
        <v>0</v>
      </c>
      <c r="G118" s="6">
        <f>[1]Sum!G85/1000</f>
        <v>0.93067</v>
      </c>
      <c r="H118" s="6">
        <f>[1]Sum!H85/1000</f>
        <v>0.22978000000000001</v>
      </c>
      <c r="I118" s="6">
        <f>[1]Sum!I85/1000</f>
        <v>1.7098</v>
      </c>
      <c r="J118" s="6">
        <f>[1]Sum!J85/1000</f>
        <v>0</v>
      </c>
      <c r="K118" s="6">
        <f>[1]Sum!K85/1000</f>
        <v>1.8903799999999999</v>
      </c>
      <c r="L118" s="6">
        <f>[1]Sum!L85/1000</f>
        <v>5.7606299999999999</v>
      </c>
      <c r="M118" s="6">
        <f>[1]Sum!M85/1000</f>
        <v>0.63560000000000583</v>
      </c>
      <c r="N118" s="6">
        <f>[1]Sum!N85/1000</f>
        <v>0</v>
      </c>
      <c r="O118" s="6">
        <f>[1]Sum!O85/1000</f>
        <v>0</v>
      </c>
      <c r="P118" s="6">
        <f>[1]Sum!P85/1000</f>
        <v>2.0259999999999998</v>
      </c>
      <c r="Q118" s="6">
        <f>[1]Sum!Q85/1000</f>
        <v>0</v>
      </c>
      <c r="R118" s="6">
        <f>[1]Sum!R85/1000</f>
        <v>0</v>
      </c>
      <c r="S118" s="6">
        <f>[1]Sum!S85/1000</f>
        <v>6.9130000000000011E-2</v>
      </c>
      <c r="T118" s="6">
        <f>[1]Sum!T85/1000</f>
        <v>2.74925</v>
      </c>
    </row>
    <row r="119" spans="1:20" x14ac:dyDescent="0.3">
      <c r="B119">
        <f>[1]Sum!B86</f>
        <v>2027</v>
      </c>
      <c r="C119" s="6">
        <f>[1]Sum!C86/1000</f>
        <v>0</v>
      </c>
      <c r="D119" s="6">
        <f>[1]Sum!D86/1000</f>
        <v>0</v>
      </c>
      <c r="E119" s="6">
        <f>[1]Sum!E86/1000</f>
        <v>0.37051000000000001</v>
      </c>
      <c r="F119" s="6">
        <f>[1]Sum!F86/1000</f>
        <v>0</v>
      </c>
      <c r="G119" s="6">
        <f>[1]Sum!G86/1000</f>
        <v>1</v>
      </c>
      <c r="H119" s="6">
        <f>[1]Sum!H86/1000</f>
        <v>1.7729999999999999E-2</v>
      </c>
      <c r="I119" s="6">
        <f>[1]Sum!I86/1000</f>
        <v>0.8881</v>
      </c>
      <c r="J119" s="6">
        <f>[1]Sum!J86/1000</f>
        <v>0</v>
      </c>
      <c r="K119" s="6">
        <f>[1]Sum!K86/1000</f>
        <v>1.6381599999999998</v>
      </c>
      <c r="L119" s="6">
        <f>[1]Sum!L86/1000</f>
        <v>3.9144999999999999</v>
      </c>
      <c r="M119" s="6">
        <f>[1]Sum!M86/1000</f>
        <v>0.61075999999999475</v>
      </c>
      <c r="N119" s="6">
        <f>[1]Sum!N86/1000</f>
        <v>0</v>
      </c>
      <c r="O119" s="6">
        <f>[1]Sum!O86/1000</f>
        <v>0</v>
      </c>
      <c r="P119" s="6">
        <f>[1]Sum!P86/1000</f>
        <v>2.0270000000000001</v>
      </c>
      <c r="Q119" s="6">
        <f>[1]Sum!Q86/1000</f>
        <v>0</v>
      </c>
      <c r="R119" s="6">
        <f>[1]Sum!R86/1000</f>
        <v>0</v>
      </c>
      <c r="S119" s="6">
        <f>[1]Sum!S86/1000</f>
        <v>8.115E-2</v>
      </c>
      <c r="T119" s="6">
        <f>[1]Sum!T86/1000</f>
        <v>3.1128100000000001</v>
      </c>
    </row>
    <row r="120" spans="1:20" x14ac:dyDescent="0.3">
      <c r="B120">
        <f>[1]Sum!B87</f>
        <v>2028</v>
      </c>
      <c r="C120" s="6">
        <f>[1]Sum!C87/1000</f>
        <v>0</v>
      </c>
      <c r="D120" s="6">
        <f>[1]Sum!D87/1000</f>
        <v>0</v>
      </c>
      <c r="E120" s="6">
        <f>[1]Sum!E87/1000</f>
        <v>0.14174</v>
      </c>
      <c r="F120" s="6">
        <f>[1]Sum!F87/1000</f>
        <v>0</v>
      </c>
      <c r="G120" s="6">
        <f>[1]Sum!G87/1000</f>
        <v>1.1499999999999999</v>
      </c>
      <c r="H120" s="6">
        <f>[1]Sum!H87/1000</f>
        <v>0.14094999999999999</v>
      </c>
      <c r="I120" s="6">
        <f>[1]Sum!I87/1000</f>
        <v>0</v>
      </c>
      <c r="J120" s="6">
        <f>[1]Sum!J87/1000</f>
        <v>0</v>
      </c>
      <c r="K120" s="6">
        <f>[1]Sum!K87/1000</f>
        <v>0.56892000000000009</v>
      </c>
      <c r="L120" s="6">
        <f>[1]Sum!L87/1000</f>
        <v>2.0016100000000003</v>
      </c>
      <c r="M120" s="6">
        <f>[1]Sum!M87/1000</f>
        <v>0.5894400000000023</v>
      </c>
      <c r="N120" s="6">
        <f>[1]Sum!N87/1000</f>
        <v>0</v>
      </c>
      <c r="O120" s="6">
        <f>[1]Sum!O87/1000</f>
        <v>0</v>
      </c>
      <c r="P120" s="6">
        <f>[1]Sum!P87/1000</f>
        <v>2.028</v>
      </c>
      <c r="Q120" s="6">
        <f>[1]Sum!Q87/1000</f>
        <v>0</v>
      </c>
      <c r="R120" s="6">
        <f>[1]Sum!R87/1000</f>
        <v>0</v>
      </c>
      <c r="S120" s="6">
        <f>[1]Sum!S87/1000</f>
        <v>9.7670000000000007E-2</v>
      </c>
      <c r="T120" s="6">
        <f>[1]Sum!T87/1000</f>
        <v>3.9824999999999999</v>
      </c>
    </row>
    <row r="121" spans="1:20" x14ac:dyDescent="0.3">
      <c r="B121">
        <f>[1]Sum!B88</f>
        <v>2029</v>
      </c>
      <c r="C121" s="6">
        <f>[1]Sum!C88/1000</f>
        <v>0</v>
      </c>
      <c r="D121" s="6">
        <f>[1]Sum!D88/1000</f>
        <v>0</v>
      </c>
      <c r="E121" s="6">
        <f>[1]Sum!E88/1000</f>
        <v>1</v>
      </c>
      <c r="F121" s="6">
        <f>[1]Sum!F88/1000</f>
        <v>0</v>
      </c>
      <c r="G121" s="6">
        <f>[1]Sum!G88/1000</f>
        <v>1.07555</v>
      </c>
      <c r="H121" s="6">
        <f>[1]Sum!H88/1000</f>
        <v>0.16365000000000002</v>
      </c>
      <c r="I121" s="6">
        <f>[1]Sum!I88/1000</f>
        <v>0</v>
      </c>
      <c r="J121" s="6">
        <f>[1]Sum!J88/1000</f>
        <v>0</v>
      </c>
      <c r="K121" s="6">
        <f>[1]Sum!K88/1000</f>
        <v>1.1039500000000002</v>
      </c>
      <c r="L121" s="6">
        <f>[1]Sum!L88/1000</f>
        <v>3.3431500000000005</v>
      </c>
      <c r="M121" s="6">
        <f>[1]Sum!M88/1000</f>
        <v>0.55675999999999481</v>
      </c>
      <c r="N121" s="6">
        <f>[1]Sum!N88/1000</f>
        <v>0</v>
      </c>
      <c r="O121" s="6">
        <f>[1]Sum!O88/1000</f>
        <v>0</v>
      </c>
      <c r="P121" s="6">
        <f>[1]Sum!P88/1000</f>
        <v>2.0289999999999999</v>
      </c>
      <c r="Q121" s="6">
        <f>[1]Sum!Q88/1000</f>
        <v>6.4099999999999999E-3</v>
      </c>
      <c r="R121" s="6">
        <f>[1]Sum!R88/1000</f>
        <v>0</v>
      </c>
      <c r="S121" s="6">
        <f>[1]Sum!S88/1000</f>
        <v>7.4210000000000012E-2</v>
      </c>
      <c r="T121" s="6">
        <f>[1]Sum!T88/1000</f>
        <v>4.6964699999999997</v>
      </c>
    </row>
    <row r="122" spans="1:20" x14ac:dyDescent="0.3">
      <c r="B122">
        <f>[1]Sum!B89</f>
        <v>2030</v>
      </c>
      <c r="C122" s="6">
        <f>[1]Sum!C89/1000</f>
        <v>0</v>
      </c>
      <c r="D122" s="6">
        <f>[1]Sum!D89/1000</f>
        <v>0</v>
      </c>
      <c r="E122" s="6">
        <f>[1]Sum!E89/1000</f>
        <v>1.01166</v>
      </c>
      <c r="F122" s="6">
        <f>[1]Sum!F89/1000</f>
        <v>0</v>
      </c>
      <c r="G122" s="6">
        <f>[1]Sum!G89/1000</f>
        <v>1.2089400000000001</v>
      </c>
      <c r="H122" s="6">
        <f>[1]Sum!H89/1000</f>
        <v>9.987E-2</v>
      </c>
      <c r="I122" s="6">
        <f>[1]Sum!I89/1000</f>
        <v>0</v>
      </c>
      <c r="J122" s="6">
        <f>[1]Sum!J89/1000</f>
        <v>0</v>
      </c>
      <c r="K122" s="6">
        <f>[1]Sum!K89/1000</f>
        <v>1.5221699999999998</v>
      </c>
      <c r="L122" s="6">
        <f>[1]Sum!L89/1000</f>
        <v>3.8426399999999994</v>
      </c>
      <c r="M122" s="6">
        <f>[1]Sum!M89/1000</f>
        <v>1.3466400000000067</v>
      </c>
      <c r="N122" s="6">
        <f>[1]Sum!N89/1000</f>
        <v>0</v>
      </c>
      <c r="O122" s="6">
        <f>[1]Sum!O89/1000</f>
        <v>0</v>
      </c>
      <c r="P122" s="6">
        <f>[1]Sum!P89/1000</f>
        <v>2.0299999999999998</v>
      </c>
      <c r="Q122" s="6">
        <f>[1]Sum!Q89/1000</f>
        <v>2.648E-2</v>
      </c>
      <c r="R122" s="6">
        <f>[1]Sum!R89/1000</f>
        <v>0</v>
      </c>
      <c r="S122" s="6">
        <f>[1]Sum!S89/1000</f>
        <v>6.8970000000000004E-2</v>
      </c>
      <c r="T122" s="6">
        <f>[1]Sum!T89/1000</f>
        <v>4.19191</v>
      </c>
    </row>
    <row r="124" spans="1:20" x14ac:dyDescent="0.3">
      <c r="A124" t="str">
        <f>A78</f>
        <v>RE no CO2 price</v>
      </c>
      <c r="B124">
        <f>[5]Sum!B69</f>
        <v>2010</v>
      </c>
      <c r="C124" s="6">
        <f>[5]Sum!C69/1000</f>
        <v>0.38</v>
      </c>
      <c r="D124" s="6">
        <f>[5]Sum!D69/1000</f>
        <v>0.28799999999999998</v>
      </c>
      <c r="E124" s="6">
        <f>[5]Sum!E69/1000</f>
        <v>0.27700000000000002</v>
      </c>
      <c r="F124" s="6">
        <f>[5]Sum!F69/1000</f>
        <v>0</v>
      </c>
      <c r="G124" s="6">
        <f>[5]Sum!G69/1000</f>
        <v>0.432</v>
      </c>
      <c r="H124" s="6">
        <f>[5]Sum!H69/1000</f>
        <v>0.36178999999999994</v>
      </c>
      <c r="I124" s="6">
        <f>[5]Sum!I69/1000</f>
        <v>0</v>
      </c>
      <c r="J124" s="6">
        <f>[5]Sum!J69/1000</f>
        <v>0</v>
      </c>
      <c r="K124" s="6">
        <f>[5]Sum!K69/1000</f>
        <v>0</v>
      </c>
      <c r="L124" s="6">
        <f>[5]Sum!L69/1000</f>
        <v>1.7387900000000001</v>
      </c>
      <c r="M124" s="6">
        <f>[5]Sum!M69/1000</f>
        <v>0</v>
      </c>
      <c r="N124" s="6">
        <f>[5]Sum!N69/1000</f>
        <v>0</v>
      </c>
      <c r="O124" s="6">
        <f>[5]Sum!O69/1000</f>
        <v>0</v>
      </c>
      <c r="P124" s="6">
        <f>[5]Sum!P69/1000</f>
        <v>2.0099999999999998</v>
      </c>
      <c r="Q124" s="6">
        <f>[5]Sum!Q69/1000</f>
        <v>0.38486000000000004</v>
      </c>
      <c r="R124" s="6">
        <f>[5]Sum!R69/1000</f>
        <v>0</v>
      </c>
      <c r="S124" s="6">
        <f>[5]Sum!S69/1000</f>
        <v>0</v>
      </c>
      <c r="T124" s="6">
        <f>[5]Sum!T69/1000</f>
        <v>0</v>
      </c>
    </row>
    <row r="125" spans="1:20" x14ac:dyDescent="0.3">
      <c r="B125">
        <f>[5]Sum!B70</f>
        <v>2011</v>
      </c>
      <c r="C125" s="6">
        <f>[5]Sum!C70/1000</f>
        <v>0.67900000000000005</v>
      </c>
      <c r="D125" s="6">
        <f>[5]Sum!D70/1000</f>
        <v>0</v>
      </c>
      <c r="E125" s="6">
        <f>[5]Sum!E70/1000</f>
        <v>1.7999999999999999E-2</v>
      </c>
      <c r="F125" s="6">
        <f>[5]Sum!F70/1000</f>
        <v>0</v>
      </c>
      <c r="G125" s="6">
        <f>[5]Sum!G70/1000</f>
        <v>0.55100000000000005</v>
      </c>
      <c r="H125" s="6">
        <f>[5]Sum!H70/1000</f>
        <v>0.25900000000000001</v>
      </c>
      <c r="I125" s="6">
        <f>[5]Sum!I70/1000</f>
        <v>0</v>
      </c>
      <c r="J125" s="6">
        <f>[5]Sum!J70/1000</f>
        <v>0</v>
      </c>
      <c r="K125" s="6">
        <f>[5]Sum!K70/1000</f>
        <v>0</v>
      </c>
      <c r="L125" s="6">
        <f>[5]Sum!L70/1000</f>
        <v>1.5069999999999999</v>
      </c>
      <c r="M125" s="6">
        <f>[5]Sum!M70/1000</f>
        <v>0</v>
      </c>
      <c r="N125" s="6">
        <f>[5]Sum!N70/1000</f>
        <v>0</v>
      </c>
      <c r="O125" s="6">
        <f>[5]Sum!O70/1000</f>
        <v>0</v>
      </c>
      <c r="P125" s="6">
        <f>[5]Sum!P70/1000</f>
        <v>2.0110000000000001</v>
      </c>
      <c r="Q125" s="6">
        <f>[5]Sum!Q70/1000</f>
        <v>0.25736000000000003</v>
      </c>
      <c r="R125" s="6">
        <f>[5]Sum!R70/1000</f>
        <v>0</v>
      </c>
      <c r="S125" s="6">
        <f>[5]Sum!S70/1000</f>
        <v>0</v>
      </c>
      <c r="T125" s="6">
        <f>[5]Sum!T70/1000</f>
        <v>0</v>
      </c>
    </row>
    <row r="126" spans="1:20" x14ac:dyDescent="0.3">
      <c r="B126">
        <f>[5]Sum!B71</f>
        <v>2012</v>
      </c>
      <c r="C126" s="6">
        <f>[5]Sum!C71/1000</f>
        <v>0.90300000000000002</v>
      </c>
      <c r="D126" s="6">
        <f>[5]Sum!D71/1000</f>
        <v>0.06</v>
      </c>
      <c r="E126" s="6">
        <f>[5]Sum!E71/1000</f>
        <v>0.22700000000000001</v>
      </c>
      <c r="F126" s="6">
        <f>[5]Sum!F71/1000</f>
        <v>0</v>
      </c>
      <c r="G126" s="6">
        <f>[5]Sum!G71/1000</f>
        <v>0.41899999999999998</v>
      </c>
      <c r="H126" s="6">
        <f>[5]Sum!H71/1000</f>
        <v>8.1310000000000007E-2</v>
      </c>
      <c r="I126" s="6">
        <f>[5]Sum!I71/1000</f>
        <v>0</v>
      </c>
      <c r="J126" s="6">
        <f>[5]Sum!J71/1000</f>
        <v>0</v>
      </c>
      <c r="K126" s="6">
        <f>[5]Sum!K71/1000</f>
        <v>0</v>
      </c>
      <c r="L126" s="6">
        <f>[5]Sum!L71/1000</f>
        <v>1.69031</v>
      </c>
      <c r="M126" s="6">
        <f>[5]Sum!M71/1000</f>
        <v>0</v>
      </c>
      <c r="N126" s="6">
        <f>[5]Sum!N71/1000</f>
        <v>0</v>
      </c>
      <c r="O126" s="6">
        <f>[5]Sum!O71/1000</f>
        <v>0</v>
      </c>
      <c r="P126" s="6">
        <f>[5]Sum!P71/1000</f>
        <v>2.012</v>
      </c>
      <c r="Q126" s="6">
        <f>[5]Sum!Q71/1000</f>
        <v>0.15894999999999998</v>
      </c>
      <c r="R126" s="6">
        <f>[5]Sum!R71/1000</f>
        <v>0</v>
      </c>
      <c r="S126" s="6">
        <f>[5]Sum!S71/1000</f>
        <v>4.002E-2</v>
      </c>
      <c r="T126" s="6">
        <f>[5]Sum!T71/1000</f>
        <v>0</v>
      </c>
    </row>
    <row r="127" spans="1:20" x14ac:dyDescent="0.3">
      <c r="B127">
        <f>[5]Sum!B72</f>
        <v>2013</v>
      </c>
      <c r="C127" s="6">
        <f>[5]Sum!C72/1000</f>
        <v>0.92300000000000004</v>
      </c>
      <c r="D127" s="6">
        <f>[5]Sum!D72/1000</f>
        <v>0</v>
      </c>
      <c r="E127" s="6">
        <f>[5]Sum!E72/1000</f>
        <v>0.02</v>
      </c>
      <c r="F127" s="6">
        <f>[5]Sum!F72/1000</f>
        <v>0</v>
      </c>
      <c r="G127" s="6">
        <f>[5]Sum!G72/1000</f>
        <v>0.36</v>
      </c>
      <c r="H127" s="6">
        <f>[5]Sum!H72/1000</f>
        <v>9.3299999999999998E-3</v>
      </c>
      <c r="I127" s="6">
        <f>[5]Sum!I72/1000</f>
        <v>0.44565999999999995</v>
      </c>
      <c r="J127" s="6">
        <f>[5]Sum!J72/1000</f>
        <v>0</v>
      </c>
      <c r="K127" s="6">
        <f>[5]Sum!K72/1000</f>
        <v>0.63400000000000001</v>
      </c>
      <c r="L127" s="6">
        <f>[5]Sum!L72/1000</f>
        <v>2.3919899999999998</v>
      </c>
      <c r="M127" s="6">
        <f>[5]Sum!M72/1000</f>
        <v>0</v>
      </c>
      <c r="N127" s="6">
        <f>[5]Sum!N72/1000</f>
        <v>0</v>
      </c>
      <c r="O127" s="6">
        <f>[5]Sum!O72/1000</f>
        <v>0</v>
      </c>
      <c r="P127" s="6">
        <f>[5]Sum!P72/1000</f>
        <v>2.0129999999999999</v>
      </c>
      <c r="Q127" s="6">
        <f>[5]Sum!Q72/1000</f>
        <v>0.15935999999999997</v>
      </c>
      <c r="R127" s="6">
        <f>[5]Sum!R72/1000</f>
        <v>0</v>
      </c>
      <c r="S127" s="6">
        <f>[5]Sum!S72/1000</f>
        <v>0</v>
      </c>
      <c r="T127" s="6">
        <f>[5]Sum!T72/1000</f>
        <v>0</v>
      </c>
    </row>
    <row r="128" spans="1:20" x14ac:dyDescent="0.3">
      <c r="B128">
        <f>[5]Sum!B73</f>
        <v>2014</v>
      </c>
      <c r="C128" s="6">
        <f>[5]Sum!C73/1000</f>
        <v>1.0720000000000001</v>
      </c>
      <c r="D128" s="6">
        <f>[5]Sum!D73/1000</f>
        <v>0</v>
      </c>
      <c r="E128" s="6">
        <f>[5]Sum!E73/1000</f>
        <v>2.1223199999999998</v>
      </c>
      <c r="F128" s="6">
        <f>[5]Sum!F73/1000</f>
        <v>4.0619999999999996E-2</v>
      </c>
      <c r="G128" s="6">
        <f>[5]Sum!G73/1000</f>
        <v>1.92727</v>
      </c>
      <c r="H128" s="6">
        <f>[5]Sum!H73/1000</f>
        <v>0</v>
      </c>
      <c r="I128" s="6">
        <f>[5]Sum!I73/1000</f>
        <v>0.33100000000000002</v>
      </c>
      <c r="J128" s="6">
        <f>[5]Sum!J73/1000</f>
        <v>0.05</v>
      </c>
      <c r="K128" s="6">
        <f>[5]Sum!K73/1000</f>
        <v>0.60199999999999998</v>
      </c>
      <c r="L128" s="6">
        <f>[5]Sum!L73/1000</f>
        <v>6.1452099999999987</v>
      </c>
      <c r="M128" s="6">
        <f>[5]Sum!M73/1000</f>
        <v>0</v>
      </c>
      <c r="N128" s="6">
        <f>[5]Sum!N73/1000</f>
        <v>0</v>
      </c>
      <c r="O128" s="6">
        <f>[5]Sum!O73/1000</f>
        <v>0</v>
      </c>
      <c r="P128" s="6">
        <f>[5]Sum!P73/1000</f>
        <v>2.0139999999999998</v>
      </c>
      <c r="Q128" s="6">
        <f>[5]Sum!Q73/1000</f>
        <v>1.1999999999999999E-4</v>
      </c>
      <c r="R128" s="6">
        <f>[5]Sum!R73/1000</f>
        <v>0</v>
      </c>
      <c r="S128" s="6">
        <f>[5]Sum!S73/1000</f>
        <v>0.14041999999999999</v>
      </c>
      <c r="T128" s="6">
        <f>[5]Sum!T73/1000</f>
        <v>0</v>
      </c>
    </row>
    <row r="129" spans="2:20" x14ac:dyDescent="0.3">
      <c r="B129">
        <f>[5]Sum!B74</f>
        <v>2015</v>
      </c>
      <c r="C129" s="6">
        <f>[5]Sum!C74/1000</f>
        <v>2.2690000000000001</v>
      </c>
      <c r="D129" s="6">
        <f>[5]Sum!D74/1000</f>
        <v>0</v>
      </c>
      <c r="E129" s="6">
        <f>[5]Sum!E74/1000</f>
        <v>2.3140000000000001E-2</v>
      </c>
      <c r="F129" s="6">
        <f>[5]Sum!F74/1000</f>
        <v>0</v>
      </c>
      <c r="G129" s="6">
        <f>[5]Sum!G74/1000</f>
        <v>0.20713000000000001</v>
      </c>
      <c r="H129" s="6">
        <f>[5]Sum!H74/1000</f>
        <v>0</v>
      </c>
      <c r="I129" s="6">
        <f>[5]Sum!I74/1000</f>
        <v>0.41699999999999998</v>
      </c>
      <c r="J129" s="6">
        <f>[5]Sum!J74/1000</f>
        <v>0.1</v>
      </c>
      <c r="K129" s="6">
        <f>[5]Sum!K74/1000</f>
        <v>0.65300000000000002</v>
      </c>
      <c r="L129" s="6">
        <f>[5]Sum!L74/1000</f>
        <v>3.66927</v>
      </c>
      <c r="M129" s="6">
        <f>[5]Sum!M74/1000</f>
        <v>6.02102</v>
      </c>
      <c r="N129" s="6">
        <f>[5]Sum!N74/1000</f>
        <v>0</v>
      </c>
      <c r="O129" s="6">
        <f>[5]Sum!O74/1000</f>
        <v>0</v>
      </c>
      <c r="P129" s="6">
        <f>[5]Sum!P74/1000</f>
        <v>2.0150000000000001</v>
      </c>
      <c r="Q129" s="6">
        <f>[5]Sum!Q74/1000</f>
        <v>2.3999999999999998E-3</v>
      </c>
      <c r="R129" s="6">
        <f>[5]Sum!R74/1000</f>
        <v>0</v>
      </c>
      <c r="S129" s="6">
        <f>[5]Sum!S74/1000</f>
        <v>7.2650000000000006E-2</v>
      </c>
      <c r="T129" s="6">
        <f>[5]Sum!T74/1000</f>
        <v>0</v>
      </c>
    </row>
    <row r="130" spans="2:20" x14ac:dyDescent="0.3">
      <c r="B130">
        <f>[5]Sum!B75</f>
        <v>2016</v>
      </c>
      <c r="C130" s="6">
        <f>[5]Sum!C75/1000</f>
        <v>1.41804</v>
      </c>
      <c r="D130" s="6">
        <f>[5]Sum!D75/1000</f>
        <v>0</v>
      </c>
      <c r="E130" s="6">
        <f>[5]Sum!E75/1000</f>
        <v>5.5199999999999997E-3</v>
      </c>
      <c r="F130" s="6">
        <f>[5]Sum!F75/1000</f>
        <v>0</v>
      </c>
      <c r="G130" s="6">
        <f>[5]Sum!G75/1000</f>
        <v>1.5848800000000001</v>
      </c>
      <c r="H130" s="6">
        <f>[5]Sum!H75/1000</f>
        <v>0</v>
      </c>
      <c r="I130" s="6">
        <f>[5]Sum!I75/1000</f>
        <v>0.40100000000000002</v>
      </c>
      <c r="J130" s="6">
        <f>[5]Sum!J75/1000</f>
        <v>0.05</v>
      </c>
      <c r="K130" s="6">
        <f>[5]Sum!K75/1000</f>
        <v>0</v>
      </c>
      <c r="L130" s="6">
        <f>[5]Sum!L75/1000</f>
        <v>3.4594399999999998</v>
      </c>
      <c r="M130" s="6">
        <f>[5]Sum!M75/1000</f>
        <v>1.6818199999999996</v>
      </c>
      <c r="N130" s="6">
        <f>[5]Sum!N75/1000</f>
        <v>0</v>
      </c>
      <c r="O130" s="6">
        <f>[5]Sum!O75/1000</f>
        <v>0</v>
      </c>
      <c r="P130" s="6">
        <f>[5]Sum!P75/1000</f>
        <v>2.016</v>
      </c>
      <c r="Q130" s="6">
        <f>[5]Sum!Q75/1000</f>
        <v>7.7400000000000004E-3</v>
      </c>
      <c r="R130" s="6">
        <f>[5]Sum!R75/1000</f>
        <v>0</v>
      </c>
      <c r="S130" s="6">
        <f>[5]Sum!S75/1000</f>
        <v>5.9029999999999999E-2</v>
      </c>
      <c r="T130" s="6">
        <f>[5]Sum!T75/1000</f>
        <v>0</v>
      </c>
    </row>
    <row r="131" spans="2:20" x14ac:dyDescent="0.3">
      <c r="B131">
        <f>[5]Sum!B76</f>
        <v>2017</v>
      </c>
      <c r="C131" s="6">
        <f>[5]Sum!C76/1000</f>
        <v>2.1973600000000002</v>
      </c>
      <c r="D131" s="6">
        <f>[5]Sum!D76/1000</f>
        <v>0</v>
      </c>
      <c r="E131" s="6">
        <f>[5]Sum!E76/1000</f>
        <v>0</v>
      </c>
      <c r="F131" s="6">
        <f>[5]Sum!F76/1000</f>
        <v>0</v>
      </c>
      <c r="G131" s="6">
        <f>[5]Sum!G76/1000</f>
        <v>1.18485</v>
      </c>
      <c r="H131" s="6">
        <f>[5]Sum!H76/1000</f>
        <v>0</v>
      </c>
      <c r="I131" s="6">
        <f>[5]Sum!I76/1000</f>
        <v>0</v>
      </c>
      <c r="J131" s="6">
        <f>[5]Sum!J76/1000</f>
        <v>0</v>
      </c>
      <c r="K131" s="6">
        <f>[5]Sum!K76/1000</f>
        <v>0</v>
      </c>
      <c r="L131" s="6">
        <f>[5]Sum!L76/1000</f>
        <v>3.3822100000000002</v>
      </c>
      <c r="M131" s="6">
        <f>[5]Sum!M76/1000</f>
        <v>1.2393599999999969</v>
      </c>
      <c r="N131" s="6">
        <f>[5]Sum!N76/1000</f>
        <v>0</v>
      </c>
      <c r="O131" s="6">
        <f>[5]Sum!O76/1000</f>
        <v>0</v>
      </c>
      <c r="P131" s="6">
        <f>[5]Sum!P76/1000</f>
        <v>2.0169999999999999</v>
      </c>
      <c r="Q131" s="6">
        <f>[5]Sum!Q76/1000</f>
        <v>1.57E-3</v>
      </c>
      <c r="R131" s="6">
        <f>[5]Sum!R76/1000</f>
        <v>0</v>
      </c>
      <c r="S131" s="6">
        <f>[5]Sum!S76/1000</f>
        <v>6.5560000000000007E-2</v>
      </c>
      <c r="T131" s="6">
        <f>[5]Sum!T76/1000</f>
        <v>0</v>
      </c>
    </row>
    <row r="132" spans="2:20" x14ac:dyDescent="0.3">
      <c r="B132">
        <f>[5]Sum!B77</f>
        <v>2018</v>
      </c>
      <c r="C132" s="6">
        <f>[5]Sum!C77/1000</f>
        <v>1.05629</v>
      </c>
      <c r="D132" s="6">
        <f>[5]Sum!D77/1000</f>
        <v>0</v>
      </c>
      <c r="E132" s="6">
        <f>[5]Sum!E77/1000</f>
        <v>0</v>
      </c>
      <c r="F132" s="6">
        <f>[5]Sum!F77/1000</f>
        <v>0</v>
      </c>
      <c r="G132" s="6">
        <f>[5]Sum!G77/1000</f>
        <v>2.1110900000000004</v>
      </c>
      <c r="H132" s="6">
        <f>[5]Sum!H77/1000</f>
        <v>0</v>
      </c>
      <c r="I132" s="6">
        <f>[5]Sum!I77/1000</f>
        <v>0</v>
      </c>
      <c r="J132" s="6">
        <f>[5]Sum!J77/1000</f>
        <v>0</v>
      </c>
      <c r="K132" s="6">
        <f>[5]Sum!K77/1000</f>
        <v>0</v>
      </c>
      <c r="L132" s="6">
        <f>[5]Sum!L77/1000</f>
        <v>3.1673800000000001</v>
      </c>
      <c r="M132" s="6">
        <f>[5]Sum!M77/1000</f>
        <v>1.1076800000000075</v>
      </c>
      <c r="N132" s="6">
        <f>[5]Sum!N77/1000</f>
        <v>0</v>
      </c>
      <c r="O132" s="6">
        <f>[5]Sum!O77/1000</f>
        <v>0</v>
      </c>
      <c r="P132" s="6">
        <f>[5]Sum!P77/1000</f>
        <v>2.0179999999999998</v>
      </c>
      <c r="Q132" s="6">
        <f>[5]Sum!Q77/1000</f>
        <v>4.2999999999999999E-4</v>
      </c>
      <c r="R132" s="6">
        <f>[5]Sum!R77/1000</f>
        <v>0</v>
      </c>
      <c r="S132" s="6">
        <f>[5]Sum!S77/1000</f>
        <v>0.24229000000000001</v>
      </c>
      <c r="T132" s="6">
        <f>[5]Sum!T77/1000</f>
        <v>0</v>
      </c>
    </row>
    <row r="133" spans="2:20" x14ac:dyDescent="0.3">
      <c r="B133">
        <f>[5]Sum!B78</f>
        <v>2019</v>
      </c>
      <c r="C133" s="6">
        <f>[5]Sum!C78/1000</f>
        <v>1.9793399999999999</v>
      </c>
      <c r="D133" s="6">
        <f>[5]Sum!D78/1000</f>
        <v>0</v>
      </c>
      <c r="E133" s="6">
        <f>[5]Sum!E78/1000</f>
        <v>0</v>
      </c>
      <c r="F133" s="6">
        <f>[5]Sum!F78/1000</f>
        <v>0</v>
      </c>
      <c r="G133" s="6">
        <f>[5]Sum!G78/1000</f>
        <v>1.10205</v>
      </c>
      <c r="H133" s="6">
        <f>[5]Sum!H78/1000</f>
        <v>0</v>
      </c>
      <c r="I133" s="6">
        <f>[5]Sum!I78/1000</f>
        <v>0</v>
      </c>
      <c r="J133" s="6">
        <f>[5]Sum!J78/1000</f>
        <v>0</v>
      </c>
      <c r="K133" s="6">
        <f>[5]Sum!K78/1000</f>
        <v>0</v>
      </c>
      <c r="L133" s="6">
        <f>[5]Sum!L78/1000</f>
        <v>3.0813899999999999</v>
      </c>
      <c r="M133" s="6">
        <f>[5]Sum!M78/1000</f>
        <v>0.22901999999998951</v>
      </c>
      <c r="N133" s="6">
        <f>[5]Sum!N78/1000</f>
        <v>0</v>
      </c>
      <c r="O133" s="6">
        <f>[5]Sum!O78/1000</f>
        <v>0</v>
      </c>
      <c r="P133" s="6">
        <f>[5]Sum!P78/1000</f>
        <v>2.0190000000000001</v>
      </c>
      <c r="Q133" s="6">
        <f>[5]Sum!Q78/1000</f>
        <v>0</v>
      </c>
      <c r="R133" s="6">
        <f>[5]Sum!R78/1000</f>
        <v>0</v>
      </c>
      <c r="S133" s="6">
        <f>[5]Sum!S78/1000</f>
        <v>0.21740999999999999</v>
      </c>
      <c r="T133" s="6">
        <f>[5]Sum!T78/1000</f>
        <v>0</v>
      </c>
    </row>
    <row r="134" spans="2:20" x14ac:dyDescent="0.3">
      <c r="B134">
        <f>[5]Sum!B79</f>
        <v>2020</v>
      </c>
      <c r="C134" s="6">
        <f>[5]Sum!C79/1000</f>
        <v>1.2220100000000003</v>
      </c>
      <c r="D134" s="6">
        <f>[5]Sum!D79/1000</f>
        <v>0</v>
      </c>
      <c r="E134" s="6">
        <f>[5]Sum!E79/1000</f>
        <v>0</v>
      </c>
      <c r="F134" s="6">
        <f>[5]Sum!F79/1000</f>
        <v>0</v>
      </c>
      <c r="G134" s="6">
        <f>[5]Sum!G79/1000</f>
        <v>1.6180000000000001</v>
      </c>
      <c r="H134" s="6">
        <f>[5]Sum!H79/1000</f>
        <v>0</v>
      </c>
      <c r="I134" s="6">
        <f>[5]Sum!I79/1000</f>
        <v>0</v>
      </c>
      <c r="J134" s="6">
        <f>[5]Sum!J79/1000</f>
        <v>0</v>
      </c>
      <c r="K134" s="6">
        <f>[5]Sum!K79/1000</f>
        <v>0</v>
      </c>
      <c r="L134" s="6">
        <f>[5]Sum!L79/1000</f>
        <v>2.8400100000000004</v>
      </c>
      <c r="M134" s="6">
        <f>[5]Sum!M79/1000</f>
        <v>1.5598800000000046</v>
      </c>
      <c r="N134" s="6">
        <f>[5]Sum!N79/1000</f>
        <v>0</v>
      </c>
      <c r="O134" s="6">
        <f>[5]Sum!O79/1000</f>
        <v>0</v>
      </c>
      <c r="P134" s="6">
        <f>[5]Sum!P79/1000</f>
        <v>2.02</v>
      </c>
      <c r="Q134" s="6">
        <f>[5]Sum!Q79/1000</f>
        <v>0</v>
      </c>
      <c r="R134" s="6">
        <f>[5]Sum!R79/1000</f>
        <v>0</v>
      </c>
      <c r="S134" s="6">
        <f>[5]Sum!S79/1000</f>
        <v>0.12975</v>
      </c>
      <c r="T134" s="6">
        <f>[5]Sum!T79/1000</f>
        <v>0</v>
      </c>
    </row>
    <row r="135" spans="2:20" x14ac:dyDescent="0.3">
      <c r="B135">
        <f>[5]Sum!B80</f>
        <v>2021</v>
      </c>
      <c r="C135" s="6">
        <f>[5]Sum!C80/1000</f>
        <v>1.03207</v>
      </c>
      <c r="D135" s="6">
        <f>[5]Sum!D80/1000</f>
        <v>0</v>
      </c>
      <c r="E135" s="6">
        <f>[5]Sum!E80/1000</f>
        <v>0</v>
      </c>
      <c r="F135" s="6">
        <f>[5]Sum!F80/1000</f>
        <v>0</v>
      </c>
      <c r="G135" s="6">
        <f>[5]Sum!G80/1000</f>
        <v>1.202</v>
      </c>
      <c r="H135" s="6">
        <f>[5]Sum!H80/1000</f>
        <v>0</v>
      </c>
      <c r="I135" s="6">
        <f>[5]Sum!I80/1000</f>
        <v>0</v>
      </c>
      <c r="J135" s="6">
        <f>[5]Sum!J80/1000</f>
        <v>0</v>
      </c>
      <c r="K135" s="6">
        <f>[5]Sum!K80/1000</f>
        <v>0</v>
      </c>
      <c r="L135" s="6">
        <f>[5]Sum!L80/1000</f>
        <v>2.2340699999999996</v>
      </c>
      <c r="M135" s="6">
        <f>[5]Sum!M80/1000</f>
        <v>0.7606199999999953</v>
      </c>
      <c r="N135" s="6">
        <f>[5]Sum!N80/1000</f>
        <v>0</v>
      </c>
      <c r="O135" s="6">
        <f>[5]Sum!O80/1000</f>
        <v>0</v>
      </c>
      <c r="P135" s="6">
        <f>[5]Sum!P80/1000</f>
        <v>2.0209999999999999</v>
      </c>
      <c r="Q135" s="6">
        <f>[5]Sum!Q80/1000</f>
        <v>0</v>
      </c>
      <c r="R135" s="6">
        <f>[5]Sum!R80/1000</f>
        <v>0</v>
      </c>
      <c r="S135" s="6">
        <f>[5]Sum!S80/1000</f>
        <v>5.6879999999999993E-2</v>
      </c>
      <c r="T135" s="6">
        <f>[5]Sum!T80/1000</f>
        <v>0</v>
      </c>
    </row>
    <row r="136" spans="2:20" x14ac:dyDescent="0.3">
      <c r="B136">
        <f>[5]Sum!B81</f>
        <v>2022</v>
      </c>
      <c r="C136" s="6">
        <f>[5]Sum!C81/1000</f>
        <v>0.98394000000000004</v>
      </c>
      <c r="D136" s="6">
        <f>[5]Sum!D81/1000</f>
        <v>0</v>
      </c>
      <c r="E136" s="6">
        <f>[5]Sum!E81/1000</f>
        <v>1</v>
      </c>
      <c r="F136" s="6">
        <f>[5]Sum!F81/1000</f>
        <v>0</v>
      </c>
      <c r="G136" s="6">
        <f>[5]Sum!G81/1000</f>
        <v>1.2498899999999999</v>
      </c>
      <c r="H136" s="6">
        <f>[5]Sum!H81/1000</f>
        <v>0</v>
      </c>
      <c r="I136" s="6">
        <f>[5]Sum!I81/1000</f>
        <v>0</v>
      </c>
      <c r="J136" s="6">
        <f>[5]Sum!J81/1000</f>
        <v>0</v>
      </c>
      <c r="K136" s="6">
        <f>[5]Sum!K81/1000</f>
        <v>0.8198200000000001</v>
      </c>
      <c r="L136" s="6">
        <f>[5]Sum!L81/1000</f>
        <v>4.0536500000000002</v>
      </c>
      <c r="M136" s="6">
        <f>[5]Sum!M81/1000</f>
        <v>1.500320000000007</v>
      </c>
      <c r="N136" s="6">
        <f>[5]Sum!N81/1000</f>
        <v>0</v>
      </c>
      <c r="O136" s="6">
        <f>[5]Sum!O81/1000</f>
        <v>0</v>
      </c>
      <c r="P136" s="6">
        <f>[5]Sum!P81/1000</f>
        <v>2.0219999999999998</v>
      </c>
      <c r="Q136" s="6">
        <f>[5]Sum!Q81/1000</f>
        <v>0</v>
      </c>
      <c r="R136" s="6">
        <f>[5]Sum!R81/1000</f>
        <v>0</v>
      </c>
      <c r="S136" s="6">
        <f>[5]Sum!S81/1000</f>
        <v>5.3840000000000013E-2</v>
      </c>
      <c r="T136" s="6">
        <f>[5]Sum!T81/1000</f>
        <v>5.8799999999999998E-3</v>
      </c>
    </row>
    <row r="137" spans="2:20" x14ac:dyDescent="0.3">
      <c r="B137">
        <f>[5]Sum!B82</f>
        <v>2023</v>
      </c>
      <c r="C137" s="6">
        <f>[5]Sum!C82/1000</f>
        <v>1.6723599999999998</v>
      </c>
      <c r="D137" s="6">
        <f>[5]Sum!D82/1000</f>
        <v>0</v>
      </c>
      <c r="E137" s="6">
        <f>[5]Sum!E82/1000</f>
        <v>1</v>
      </c>
      <c r="F137" s="6">
        <f>[5]Sum!F82/1000</f>
        <v>0</v>
      </c>
      <c r="G137" s="6">
        <f>[5]Sum!G82/1000</f>
        <v>1.1578400000000002</v>
      </c>
      <c r="H137" s="6">
        <f>[5]Sum!H82/1000</f>
        <v>0.23211999999999999</v>
      </c>
      <c r="I137" s="6">
        <f>[5]Sum!I82/1000</f>
        <v>0</v>
      </c>
      <c r="J137" s="6">
        <f>[5]Sum!J82/1000</f>
        <v>0</v>
      </c>
      <c r="K137" s="6">
        <f>[5]Sum!K82/1000</f>
        <v>1.5</v>
      </c>
      <c r="L137" s="6">
        <f>[5]Sum!L82/1000</f>
        <v>5.5623199999999997</v>
      </c>
      <c r="M137" s="6">
        <f>[5]Sum!M82/1000</f>
        <v>2.157220000000001</v>
      </c>
      <c r="N137" s="6">
        <f>[5]Sum!N82/1000</f>
        <v>0</v>
      </c>
      <c r="O137" s="6">
        <f>[5]Sum!O82/1000</f>
        <v>0</v>
      </c>
      <c r="P137" s="6">
        <f>[5]Sum!P82/1000</f>
        <v>2.0230000000000001</v>
      </c>
      <c r="Q137" s="6">
        <f>[5]Sum!Q82/1000</f>
        <v>0</v>
      </c>
      <c r="R137" s="6">
        <f>[5]Sum!R82/1000</f>
        <v>0</v>
      </c>
      <c r="S137" s="6">
        <f>[5]Sum!S82/1000</f>
        <v>6.0970000000000003E-2</v>
      </c>
      <c r="T137" s="6">
        <f>[5]Sum!T82/1000</f>
        <v>0.95207999999999993</v>
      </c>
    </row>
    <row r="138" spans="2:20" x14ac:dyDescent="0.3">
      <c r="B138">
        <f>[5]Sum!B83</f>
        <v>2024</v>
      </c>
      <c r="C138" s="6">
        <f>[5]Sum!C83/1000</f>
        <v>0</v>
      </c>
      <c r="D138" s="6">
        <f>[5]Sum!D83/1000</f>
        <v>0</v>
      </c>
      <c r="E138" s="6">
        <f>[5]Sum!E83/1000</f>
        <v>1</v>
      </c>
      <c r="F138" s="6">
        <f>[5]Sum!F83/1000</f>
        <v>0</v>
      </c>
      <c r="G138" s="6">
        <f>[5]Sum!G83/1000</f>
        <v>0.97135000000000005</v>
      </c>
      <c r="H138" s="6">
        <f>[5]Sum!H83/1000</f>
        <v>0.55709000000000009</v>
      </c>
      <c r="I138" s="6">
        <f>[5]Sum!I83/1000</f>
        <v>1.89059</v>
      </c>
      <c r="J138" s="6">
        <f>[5]Sum!J83/1000</f>
        <v>0</v>
      </c>
      <c r="K138" s="6">
        <f>[5]Sum!K83/1000</f>
        <v>3.1996700000000002</v>
      </c>
      <c r="L138" s="6">
        <f>[5]Sum!L83/1000</f>
        <v>7.6186999999999996</v>
      </c>
      <c r="M138" s="6">
        <f>[5]Sum!M83/1000</f>
        <v>0.86829999999999563</v>
      </c>
      <c r="N138" s="6">
        <f>[5]Sum!N83/1000</f>
        <v>0</v>
      </c>
      <c r="O138" s="6">
        <f>[5]Sum!O83/1000</f>
        <v>0</v>
      </c>
      <c r="P138" s="6">
        <f>[5]Sum!P83/1000</f>
        <v>2.024</v>
      </c>
      <c r="Q138" s="6">
        <f>[5]Sum!Q83/1000</f>
        <v>0</v>
      </c>
      <c r="R138" s="6">
        <f>[5]Sum!R83/1000</f>
        <v>0</v>
      </c>
      <c r="S138" s="6">
        <f>[5]Sum!S83/1000</f>
        <v>6.473000000000001E-2</v>
      </c>
      <c r="T138" s="6">
        <f>[5]Sum!T83/1000</f>
        <v>0.45799000000000001</v>
      </c>
    </row>
    <row r="139" spans="2:20" x14ac:dyDescent="0.3">
      <c r="B139">
        <f>[5]Sum!B84</f>
        <v>2025</v>
      </c>
      <c r="C139" s="6">
        <f>[5]Sum!C84/1000</f>
        <v>0</v>
      </c>
      <c r="D139" s="6">
        <f>[5]Sum!D84/1000</f>
        <v>0</v>
      </c>
      <c r="E139" s="6">
        <f>[5]Sum!E84/1000</f>
        <v>1.1499999999999999</v>
      </c>
      <c r="F139" s="6">
        <f>[5]Sum!F84/1000</f>
        <v>0</v>
      </c>
      <c r="G139" s="6">
        <f>[5]Sum!G84/1000</f>
        <v>0.9</v>
      </c>
      <c r="H139" s="6">
        <f>[5]Sum!H84/1000</f>
        <v>0</v>
      </c>
      <c r="I139" s="6">
        <f>[5]Sum!I84/1000</f>
        <v>4.2174700000000005</v>
      </c>
      <c r="J139" s="6">
        <f>[5]Sum!J84/1000</f>
        <v>0</v>
      </c>
      <c r="K139" s="6">
        <f>[5]Sum!K84/1000</f>
        <v>3</v>
      </c>
      <c r="L139" s="6">
        <f>[5]Sum!L84/1000</f>
        <v>9.2674700000000012</v>
      </c>
      <c r="M139" s="6">
        <f>[5]Sum!M84/1000</f>
        <v>0.59659999999999858</v>
      </c>
      <c r="N139" s="6">
        <f>[5]Sum!N84/1000</f>
        <v>0</v>
      </c>
      <c r="O139" s="6">
        <f>[5]Sum!O84/1000</f>
        <v>0</v>
      </c>
      <c r="P139" s="6">
        <f>[5]Sum!P84/1000</f>
        <v>2.0249999999999999</v>
      </c>
      <c r="Q139" s="6">
        <f>[5]Sum!Q84/1000</f>
        <v>0</v>
      </c>
      <c r="R139" s="6">
        <f>[5]Sum!R84/1000</f>
        <v>0</v>
      </c>
      <c r="S139" s="6">
        <f>[5]Sum!S84/1000</f>
        <v>4.7480000000000001E-2</v>
      </c>
      <c r="T139" s="6">
        <f>[5]Sum!T84/1000</f>
        <v>2.8888699999999998</v>
      </c>
    </row>
    <row r="140" spans="2:20" x14ac:dyDescent="0.3">
      <c r="B140">
        <f>[5]Sum!B85</f>
        <v>2026</v>
      </c>
      <c r="C140" s="6">
        <f>[5]Sum!C85/1000</f>
        <v>0</v>
      </c>
      <c r="D140" s="6">
        <f>[5]Sum!D85/1000</f>
        <v>0</v>
      </c>
      <c r="E140" s="6">
        <f>[5]Sum!E85/1000</f>
        <v>1</v>
      </c>
      <c r="F140" s="6">
        <f>[5]Sum!F85/1000</f>
        <v>0</v>
      </c>
      <c r="G140" s="6">
        <f>[5]Sum!G85/1000</f>
        <v>1.1800200000000001</v>
      </c>
      <c r="H140" s="6">
        <f>[5]Sum!H85/1000</f>
        <v>5.883E-2</v>
      </c>
      <c r="I140" s="6">
        <f>[5]Sum!I85/1000</f>
        <v>0.43024000000000001</v>
      </c>
      <c r="J140" s="6">
        <f>[5]Sum!J85/1000</f>
        <v>0</v>
      </c>
      <c r="K140" s="6">
        <f>[5]Sum!K85/1000</f>
        <v>2.0297400000000003</v>
      </c>
      <c r="L140" s="6">
        <f>[5]Sum!L85/1000</f>
        <v>4.6988300000000001</v>
      </c>
      <c r="M140" s="6">
        <f>[5]Sum!M85/1000</f>
        <v>0.78608000000000178</v>
      </c>
      <c r="N140" s="6">
        <f>[5]Sum!N85/1000</f>
        <v>0</v>
      </c>
      <c r="O140" s="6">
        <f>[5]Sum!O85/1000</f>
        <v>0</v>
      </c>
      <c r="P140" s="6">
        <f>[5]Sum!P85/1000</f>
        <v>2.0259999999999998</v>
      </c>
      <c r="Q140" s="6">
        <f>[5]Sum!Q85/1000</f>
        <v>0</v>
      </c>
      <c r="R140" s="6">
        <f>[5]Sum!R85/1000</f>
        <v>0</v>
      </c>
      <c r="S140" s="6">
        <f>[5]Sum!S85/1000</f>
        <v>7.4900000000000008E-2</v>
      </c>
      <c r="T140" s="6">
        <f>[5]Sum!T85/1000</f>
        <v>2.6056999999999997</v>
      </c>
    </row>
    <row r="141" spans="2:20" x14ac:dyDescent="0.3">
      <c r="B141">
        <f>[5]Sum!B86</f>
        <v>2027</v>
      </c>
      <c r="C141" s="6">
        <f>[5]Sum!C86/1000</f>
        <v>0</v>
      </c>
      <c r="D141" s="6">
        <f>[5]Sum!D86/1000</f>
        <v>0</v>
      </c>
      <c r="E141" s="6">
        <f>[5]Sum!E86/1000</f>
        <v>1.09771</v>
      </c>
      <c r="F141" s="6">
        <f>[5]Sum!F86/1000</f>
        <v>0</v>
      </c>
      <c r="G141" s="6">
        <f>[5]Sum!G86/1000</f>
        <v>1.7157800000000001</v>
      </c>
      <c r="H141" s="6">
        <f>[5]Sum!H86/1000</f>
        <v>0.10715000000000001</v>
      </c>
      <c r="I141" s="6">
        <f>[5]Sum!I86/1000</f>
        <v>0.36281999999999998</v>
      </c>
      <c r="J141" s="6">
        <f>[5]Sum!J86/1000</f>
        <v>0</v>
      </c>
      <c r="K141" s="6">
        <f>[5]Sum!K86/1000</f>
        <v>1.6656500000000001</v>
      </c>
      <c r="L141" s="6">
        <f>[5]Sum!L86/1000</f>
        <v>4.949110000000001</v>
      </c>
      <c r="M141" s="6">
        <f>[5]Sum!M86/1000</f>
        <v>1.3255400000000008</v>
      </c>
      <c r="N141" s="6">
        <f>[5]Sum!N86/1000</f>
        <v>0</v>
      </c>
      <c r="O141" s="6">
        <f>[5]Sum!O86/1000</f>
        <v>0</v>
      </c>
      <c r="P141" s="6">
        <f>[5]Sum!P86/1000</f>
        <v>2.0270000000000001</v>
      </c>
      <c r="Q141" s="6">
        <f>[5]Sum!Q86/1000</f>
        <v>2.9300000000000003E-3</v>
      </c>
      <c r="R141" s="6">
        <f>[5]Sum!R86/1000</f>
        <v>0</v>
      </c>
      <c r="S141" s="6">
        <f>[5]Sum!S86/1000</f>
        <v>6.8659999999999999E-2</v>
      </c>
      <c r="T141" s="6">
        <f>[5]Sum!T86/1000</f>
        <v>1.5284500000000001</v>
      </c>
    </row>
    <row r="142" spans="2:20" x14ac:dyDescent="0.3">
      <c r="B142">
        <f>[5]Sum!B87</f>
        <v>2028</v>
      </c>
      <c r="C142" s="6">
        <f>[5]Sum!C87/1000</f>
        <v>0</v>
      </c>
      <c r="D142" s="6">
        <f>[5]Sum!D87/1000</f>
        <v>0</v>
      </c>
      <c r="E142" s="6">
        <f>[5]Sum!E87/1000</f>
        <v>0.52017999999999998</v>
      </c>
      <c r="F142" s="6">
        <f>[5]Sum!F87/1000</f>
        <v>0</v>
      </c>
      <c r="G142" s="6">
        <f>[5]Sum!G87/1000</f>
        <v>1.0081</v>
      </c>
      <c r="H142" s="6">
        <f>[5]Sum!H87/1000</f>
        <v>0.11279</v>
      </c>
      <c r="I142" s="6">
        <f>[5]Sum!I87/1000</f>
        <v>0</v>
      </c>
      <c r="J142" s="6">
        <f>[5]Sum!J87/1000</f>
        <v>0</v>
      </c>
      <c r="K142" s="6">
        <f>[5]Sum!K87/1000</f>
        <v>0.60065999999999997</v>
      </c>
      <c r="L142" s="6">
        <f>[5]Sum!L87/1000</f>
        <v>2.24173</v>
      </c>
      <c r="M142" s="6">
        <f>[5]Sum!M87/1000</f>
        <v>0.58916000000000346</v>
      </c>
      <c r="N142" s="6">
        <f>[5]Sum!N87/1000</f>
        <v>0</v>
      </c>
      <c r="O142" s="6">
        <f>[5]Sum!O87/1000</f>
        <v>0</v>
      </c>
      <c r="P142" s="6">
        <f>[5]Sum!P87/1000</f>
        <v>2.028</v>
      </c>
      <c r="Q142" s="6">
        <f>[5]Sum!Q87/1000</f>
        <v>4.5600000000000007E-3</v>
      </c>
      <c r="R142" s="6">
        <f>[5]Sum!R87/1000</f>
        <v>0</v>
      </c>
      <c r="S142" s="6">
        <f>[5]Sum!S87/1000</f>
        <v>6.8679999999999991E-2</v>
      </c>
      <c r="T142" s="6">
        <f>[5]Sum!T87/1000</f>
        <v>3.7059699999999998</v>
      </c>
    </row>
    <row r="143" spans="2:20" x14ac:dyDescent="0.3">
      <c r="B143">
        <f>[5]Sum!B88</f>
        <v>2029</v>
      </c>
      <c r="C143" s="6">
        <f>[5]Sum!C88/1000</f>
        <v>0</v>
      </c>
      <c r="D143" s="6">
        <f>[5]Sum!D88/1000</f>
        <v>0</v>
      </c>
      <c r="E143" s="6">
        <f>[5]Sum!E88/1000</f>
        <v>1.06158</v>
      </c>
      <c r="F143" s="6">
        <f>[5]Sum!F88/1000</f>
        <v>0</v>
      </c>
      <c r="G143" s="6">
        <f>[5]Sum!G88/1000</f>
        <v>0.9</v>
      </c>
      <c r="H143" s="6">
        <f>[5]Sum!H88/1000</f>
        <v>0.12999000000000002</v>
      </c>
      <c r="I143" s="6">
        <f>[5]Sum!I88/1000</f>
        <v>0</v>
      </c>
      <c r="J143" s="6">
        <f>[5]Sum!J88/1000</f>
        <v>0</v>
      </c>
      <c r="K143" s="6">
        <f>[5]Sum!K88/1000</f>
        <v>0.56745000000000001</v>
      </c>
      <c r="L143" s="6">
        <f>[5]Sum!L88/1000</f>
        <v>2.6590199999999995</v>
      </c>
      <c r="M143" s="6">
        <f>[5]Sum!M88/1000</f>
        <v>0.56435999999999331</v>
      </c>
      <c r="N143" s="6">
        <f>[5]Sum!N88/1000</f>
        <v>0</v>
      </c>
      <c r="O143" s="6">
        <f>[5]Sum!O88/1000</f>
        <v>0</v>
      </c>
      <c r="P143" s="6">
        <f>[5]Sum!P88/1000</f>
        <v>2.0289999999999999</v>
      </c>
      <c r="Q143" s="6">
        <f>[5]Sum!Q88/1000</f>
        <v>1.8060000000000003E-2</v>
      </c>
      <c r="R143" s="6">
        <f>[5]Sum!R88/1000</f>
        <v>0</v>
      </c>
      <c r="S143" s="6">
        <f>[5]Sum!S88/1000</f>
        <v>7.1429999999999993E-2</v>
      </c>
      <c r="T143" s="6">
        <f>[5]Sum!T88/1000</f>
        <v>4.6854699999999996</v>
      </c>
    </row>
    <row r="144" spans="2:20" x14ac:dyDescent="0.3">
      <c r="B144">
        <f>[5]Sum!B89</f>
        <v>2030</v>
      </c>
      <c r="C144" s="6">
        <f>[5]Sum!C89/1000</f>
        <v>0</v>
      </c>
      <c r="D144" s="6">
        <f>[5]Sum!D89/1000</f>
        <v>0</v>
      </c>
      <c r="E144" s="6">
        <f>[5]Sum!E89/1000</f>
        <v>1.1812400000000001</v>
      </c>
      <c r="F144" s="6">
        <f>[5]Sum!F89/1000</f>
        <v>0</v>
      </c>
      <c r="G144" s="6">
        <f>[5]Sum!G89/1000</f>
        <v>1.05267</v>
      </c>
      <c r="H144" s="6">
        <f>[5]Sum!H89/1000</f>
        <v>9.1240000000000002E-2</v>
      </c>
      <c r="I144" s="6">
        <f>[5]Sum!I89/1000</f>
        <v>5.8099999999999992E-3</v>
      </c>
      <c r="J144" s="6">
        <f>[5]Sum!J89/1000</f>
        <v>0</v>
      </c>
      <c r="K144" s="6">
        <f>[5]Sum!K89/1000</f>
        <v>1.5080499999999999</v>
      </c>
      <c r="L144" s="6">
        <f>[5]Sum!L89/1000</f>
        <v>3.8390099999999991</v>
      </c>
      <c r="M144" s="6">
        <f>[5]Sum!M89/1000</f>
        <v>0.53931999999999969</v>
      </c>
      <c r="N144" s="6">
        <f>[5]Sum!N89/1000</f>
        <v>0</v>
      </c>
      <c r="O144" s="6">
        <f>[5]Sum!O89/1000</f>
        <v>0</v>
      </c>
      <c r="P144" s="6">
        <f>[5]Sum!P89/1000</f>
        <v>2.0299999999999998</v>
      </c>
      <c r="Q144" s="6">
        <f>[5]Sum!Q89/1000</f>
        <v>2.9729999999999999E-2</v>
      </c>
      <c r="R144" s="6">
        <f>[5]Sum!R89/1000</f>
        <v>0</v>
      </c>
      <c r="S144" s="6">
        <f>[5]Sum!S89/1000</f>
        <v>5.7089999999999995E-2</v>
      </c>
      <c r="T144" s="6">
        <f>[5]Sum!T89/1000</f>
        <v>3.9199099999999998</v>
      </c>
    </row>
    <row r="146" spans="1:27" ht="18" thickBot="1" x14ac:dyDescent="0.4">
      <c r="C146" s="4" t="s">
        <v>8</v>
      </c>
      <c r="D146" s="11"/>
      <c r="E146" s="11"/>
      <c r="T146" s="10"/>
      <c r="X146" t="str">
        <f>L147</f>
        <v>Average Generation cost ($/MWh)</v>
      </c>
    </row>
    <row r="147" spans="1:27" ht="60" customHeight="1" thickTop="1" x14ac:dyDescent="0.3">
      <c r="C147" s="12" t="s">
        <v>34</v>
      </c>
      <c r="D147" s="12" t="s">
        <v>33</v>
      </c>
      <c r="E147" s="12" t="s">
        <v>22</v>
      </c>
      <c r="F147" s="12" t="s">
        <v>19</v>
      </c>
      <c r="G147" s="12" t="s">
        <v>32</v>
      </c>
      <c r="H147" s="12" t="s">
        <v>31</v>
      </c>
      <c r="I147" s="12" t="s">
        <v>40</v>
      </c>
      <c r="J147" s="12" t="s">
        <v>20</v>
      </c>
      <c r="K147" s="12" t="s">
        <v>41</v>
      </c>
      <c r="L147" s="12" t="s">
        <v>9</v>
      </c>
      <c r="M147" s="12" t="s">
        <v>21</v>
      </c>
      <c r="N147" s="12" t="s">
        <v>18</v>
      </c>
      <c r="O147" s="15" t="s">
        <v>17</v>
      </c>
      <c r="P147" s="12" t="s">
        <v>35</v>
      </c>
      <c r="Q147" s="12" t="s">
        <v>36</v>
      </c>
      <c r="R147" s="12" t="s">
        <v>37</v>
      </c>
      <c r="Z147" t="str">
        <f>A149</f>
        <v>RE</v>
      </c>
      <c r="AA147" t="str">
        <f>A171</f>
        <v>RE no CO2 price</v>
      </c>
    </row>
    <row r="148" spans="1:27" ht="15" customHeight="1" x14ac:dyDescent="0.3">
      <c r="C148" s="12" t="s">
        <v>15</v>
      </c>
      <c r="D148" s="12" t="s">
        <v>15</v>
      </c>
      <c r="E148" s="12" t="s">
        <v>15</v>
      </c>
      <c r="F148" s="12" t="s">
        <v>15</v>
      </c>
      <c r="G148" s="12" t="s">
        <v>15</v>
      </c>
      <c r="H148" s="12" t="s">
        <v>15</v>
      </c>
      <c r="I148" s="12" t="s">
        <v>15</v>
      </c>
      <c r="J148" s="12" t="s">
        <v>15</v>
      </c>
      <c r="K148" s="12" t="s">
        <v>42</v>
      </c>
      <c r="L148" s="12" t="s">
        <v>16</v>
      </c>
      <c r="M148" s="12" t="s">
        <v>15</v>
      </c>
      <c r="N148" s="12" t="s">
        <v>15</v>
      </c>
      <c r="O148" s="15" t="s">
        <v>15</v>
      </c>
      <c r="P148" s="12" t="s">
        <v>39</v>
      </c>
      <c r="Q148" s="12" t="s">
        <v>39</v>
      </c>
      <c r="R148" s="12" t="s">
        <v>38</v>
      </c>
      <c r="Z148" t="s">
        <v>16</v>
      </c>
      <c r="AA148" t="s">
        <v>16</v>
      </c>
    </row>
    <row r="149" spans="1:27" x14ac:dyDescent="0.3">
      <c r="A149" t="str">
        <f>$A$10</f>
        <v>RE</v>
      </c>
      <c r="B149">
        <f>[1]Sum!B130</f>
        <v>2010</v>
      </c>
      <c r="C149" s="6">
        <f>[1]Sum!D130/1000</f>
        <v>0.23304211283451523</v>
      </c>
      <c r="D149" s="6">
        <f>[1]Sum!H130/1000</f>
        <v>1.5590522945728729E-2</v>
      </c>
      <c r="E149" s="10">
        <f>[1]Sum!I130/1000</f>
        <v>0</v>
      </c>
      <c r="F149" s="10">
        <f>[1]Sum!E130/1000</f>
        <v>11.82579692</v>
      </c>
      <c r="G149" s="10">
        <f>[1]Sum!J130/1000-[1]Sum!K130/1000</f>
        <v>0</v>
      </c>
      <c r="H149" s="10">
        <f>[1]Sum!C130/1000</f>
        <v>7.5681178667663369</v>
      </c>
      <c r="I149" s="10">
        <f>(P149-Q149)*R149/1000</f>
        <v>0</v>
      </c>
      <c r="J149" s="10">
        <f t="shared" ref="J149:J169" si="5">SUM(C149:I149)</f>
        <v>19.642547422546581</v>
      </c>
      <c r="K149" s="10">
        <f>[1]Sum!M130*8.76/1000</f>
        <v>281.622612</v>
      </c>
      <c r="L149" s="11">
        <f>J149/K149*1000</f>
        <v>69.747763800111983</v>
      </c>
      <c r="M149" s="10">
        <f>[1]Sum!T130/1000</f>
        <v>2.5685707537600164</v>
      </c>
      <c r="N149" s="10">
        <f>M149</f>
        <v>2.5685707537600164</v>
      </c>
      <c r="O149" s="16">
        <f>NPV(0.1,J149:J169)</f>
        <v>294.7918739528007</v>
      </c>
      <c r="P149" s="11">
        <f>[1]Sum!L101/1000</f>
        <v>270.5578679188896</v>
      </c>
      <c r="Q149" s="11">
        <f>[5]Sum!L101/1000</f>
        <v>270.55974411888963</v>
      </c>
      <c r="R149">
        <v>0</v>
      </c>
      <c r="Y149">
        <f t="shared" ref="Y149:Y169" si="6">B149</f>
        <v>2010</v>
      </c>
      <c r="Z149" s="11">
        <f t="shared" ref="Z149:Z169" si="7">L149</f>
        <v>69.747763800111983</v>
      </c>
      <c r="AA149" s="11">
        <f t="shared" ref="AA149:AA169" si="8">L171</f>
        <v>69.748622884965627</v>
      </c>
    </row>
    <row r="150" spans="1:27" x14ac:dyDescent="0.3">
      <c r="B150">
        <f>[1]Sum!B131</f>
        <v>2011</v>
      </c>
      <c r="C150" s="10">
        <f>[1]Sum!D131/1000</f>
        <v>0.33665511915412116</v>
      </c>
      <c r="D150" s="6">
        <f>[1]Sum!H131/1000</f>
        <v>0.10480174060575448</v>
      </c>
      <c r="E150" s="10">
        <f>[1]Sum!I131/1000</f>
        <v>0</v>
      </c>
      <c r="F150" s="10">
        <f>[1]Sum!E131/1000</f>
        <v>12.817321099999997</v>
      </c>
      <c r="G150" s="10">
        <f>[1]Sum!J131/1000-[1]Sum!K131/1000</f>
        <v>0</v>
      </c>
      <c r="H150" s="10">
        <f>[1]Sum!C131/1000</f>
        <v>7.7876643718620597</v>
      </c>
      <c r="I150" s="10">
        <f t="shared" ref="I150:I169" si="9">(P150-Q150)*R150/1000</f>
        <v>0</v>
      </c>
      <c r="J150" s="10">
        <f t="shared" si="5"/>
        <v>21.046442331621932</v>
      </c>
      <c r="K150" s="10">
        <f>[1]Sum!M131*8.76/1000</f>
        <v>291.85078800000002</v>
      </c>
      <c r="L150" s="11">
        <f t="shared" ref="L150:L169" si="10">J150/K150*1000</f>
        <v>72.113707404558824</v>
      </c>
      <c r="M150" s="10">
        <f>[1]Sum!T131/1000</f>
        <v>1.980669685700001</v>
      </c>
      <c r="N150" s="10">
        <f t="shared" ref="N150:N169" si="11">N149+M150</f>
        <v>4.5492404394600179</v>
      </c>
      <c r="P150" s="11">
        <f>[1]Sum!L102/1000</f>
        <v>279.55360488489123</v>
      </c>
      <c r="Q150" s="11">
        <f>[5]Sum!L102/1000</f>
        <v>279.58834780117922</v>
      </c>
      <c r="R150">
        <v>0</v>
      </c>
      <c r="Y150">
        <f t="shared" si="6"/>
        <v>2011</v>
      </c>
      <c r="Z150" s="11">
        <f t="shared" si="7"/>
        <v>72.113707404558824</v>
      </c>
      <c r="AA150" s="11">
        <f t="shared" si="8"/>
        <v>72.062364072414752</v>
      </c>
    </row>
    <row r="151" spans="1:27" x14ac:dyDescent="0.3">
      <c r="B151">
        <f>[1]Sum!B132</f>
        <v>2012</v>
      </c>
      <c r="C151" s="10">
        <f>[1]Sum!D132/1000</f>
        <v>0.51392206888086078</v>
      </c>
      <c r="D151" s="6">
        <f>[1]Sum!H132/1000</f>
        <v>0.30101484611337226</v>
      </c>
      <c r="E151" s="10">
        <f>[1]Sum!I132/1000</f>
        <v>0</v>
      </c>
      <c r="F151" s="10">
        <f>[1]Sum!E132/1000</f>
        <v>13.988654339999997</v>
      </c>
      <c r="G151" s="10">
        <f>[1]Sum!J132/1000-[1]Sum!K132/1000</f>
        <v>0</v>
      </c>
      <c r="H151" s="10">
        <f>[1]Sum!C132/1000</f>
        <v>7.9403635137671147</v>
      </c>
      <c r="I151" s="10">
        <f t="shared" si="9"/>
        <v>0</v>
      </c>
      <c r="J151" s="10">
        <f t="shared" si="5"/>
        <v>22.743954768761345</v>
      </c>
      <c r="K151" s="10">
        <f>[1]Sum!M132*8.76/1000</f>
        <v>302.78326800000002</v>
      </c>
      <c r="L151" s="11">
        <f t="shared" si="10"/>
        <v>75.116286705648946</v>
      </c>
      <c r="M151" s="10">
        <f>[1]Sum!T132/1000</f>
        <v>3.954587084158423</v>
      </c>
      <c r="N151" s="10">
        <f t="shared" si="11"/>
        <v>8.5038275236184404</v>
      </c>
      <c r="P151" s="11">
        <f>[1]Sum!L103/1000</f>
        <v>289.84301558097133</v>
      </c>
      <c r="Q151" s="11">
        <f>[5]Sum!L103/1000</f>
        <v>289.9919234802768</v>
      </c>
      <c r="R151">
        <v>0</v>
      </c>
      <c r="Y151">
        <f t="shared" si="6"/>
        <v>2012</v>
      </c>
      <c r="Z151" s="11">
        <f t="shared" si="7"/>
        <v>75.116286705648946</v>
      </c>
      <c r="AA151" s="11">
        <f t="shared" si="8"/>
        <v>74.922875707064975</v>
      </c>
    </row>
    <row r="152" spans="1:27" x14ac:dyDescent="0.3">
      <c r="B152">
        <f>[1]Sum!B133</f>
        <v>2013</v>
      </c>
      <c r="C152" s="10">
        <f>[1]Sum!D133/1000</f>
        <v>0.96670000416502122</v>
      </c>
      <c r="D152" s="6">
        <f>[1]Sum!H133/1000</f>
        <v>0.73540893443536837</v>
      </c>
      <c r="E152" s="10">
        <f>[1]Sum!I133/1000</f>
        <v>0</v>
      </c>
      <c r="F152" s="10">
        <f>[1]Sum!E133/1000</f>
        <v>15.15507614</v>
      </c>
      <c r="G152" s="10">
        <f>[1]Sum!J133/1000-[1]Sum!K133/1000</f>
        <v>0</v>
      </c>
      <c r="H152" s="10">
        <f>[1]Sum!C133/1000</f>
        <v>8.062033237191125</v>
      </c>
      <c r="I152" s="10">
        <f t="shared" si="9"/>
        <v>0</v>
      </c>
      <c r="J152" s="10">
        <f t="shared" si="5"/>
        <v>24.919218315791518</v>
      </c>
      <c r="K152" s="10">
        <f>[1]Sum!M133*8.76/1000</f>
        <v>315.68937600000004</v>
      </c>
      <c r="L152" s="11">
        <f t="shared" si="10"/>
        <v>78.935878779118354</v>
      </c>
      <c r="M152" s="10">
        <f>[1]Sum!T133/1000</f>
        <v>9.4201411561890396</v>
      </c>
      <c r="N152" s="10">
        <f t="shared" si="11"/>
        <v>17.92396867980748</v>
      </c>
      <c r="P152" s="11">
        <f>[1]Sum!L104/1000</f>
        <v>299.80955554641605</v>
      </c>
      <c r="Q152" s="11">
        <f>[5]Sum!L104/1000</f>
        <v>299.83343978631848</v>
      </c>
      <c r="R152">
        <v>0</v>
      </c>
      <c r="Y152">
        <f t="shared" si="6"/>
        <v>2013</v>
      </c>
      <c r="Z152" s="11">
        <f t="shared" si="7"/>
        <v>78.935878779118354</v>
      </c>
      <c r="AA152" s="11">
        <f t="shared" si="8"/>
        <v>78.919836417188705</v>
      </c>
    </row>
    <row r="153" spans="1:27" x14ac:dyDescent="0.3">
      <c r="B153">
        <f>[1]Sum!B134</f>
        <v>2014</v>
      </c>
      <c r="C153" s="10">
        <f>[1]Sum!D134/1000</f>
        <v>1.9953466673112275</v>
      </c>
      <c r="D153" s="6">
        <f>[1]Sum!H134/1000</f>
        <v>1.1449766527937506</v>
      </c>
      <c r="E153" s="10">
        <f>[1]Sum!I134/1000</f>
        <v>0</v>
      </c>
      <c r="F153" s="10">
        <f>[1]Sum!E134/1000</f>
        <v>15.725907891999997</v>
      </c>
      <c r="G153" s="10">
        <f>[1]Sum!J134/1000-[1]Sum!K134/1000</f>
        <v>0</v>
      </c>
      <c r="H153" s="10">
        <f>[1]Sum!C134/1000</f>
        <v>8.2011715616503391</v>
      </c>
      <c r="I153" s="10">
        <f t="shared" si="9"/>
        <v>-1.4822297186276501E-5</v>
      </c>
      <c r="J153" s="10">
        <f t="shared" si="5"/>
        <v>27.067387951458127</v>
      </c>
      <c r="K153" s="10">
        <f>[1]Sum!M134*8.76/1000</f>
        <v>326.20838399999997</v>
      </c>
      <c r="L153" s="11">
        <f t="shared" si="10"/>
        <v>82.975758070822991</v>
      </c>
      <c r="M153" s="10">
        <f>[1]Sum!T134/1000</f>
        <v>15.239178659858645</v>
      </c>
      <c r="N153" s="10">
        <f t="shared" si="11"/>
        <v>33.163147339666125</v>
      </c>
      <c r="P153" s="11">
        <f>[1]Sum!L105/1000</f>
        <v>302.76855523665597</v>
      </c>
      <c r="Q153" s="11">
        <f>[5]Sum!L105/1000</f>
        <v>302.77863843202078</v>
      </c>
      <c r="R153">
        <v>1.47</v>
      </c>
      <c r="Y153">
        <f t="shared" si="6"/>
        <v>2014</v>
      </c>
      <c r="Z153" s="11">
        <f t="shared" si="7"/>
        <v>82.975758070822991</v>
      </c>
      <c r="AA153" s="11">
        <f t="shared" si="8"/>
        <v>82.969133159712584</v>
      </c>
    </row>
    <row r="154" spans="1:27" x14ac:dyDescent="0.3">
      <c r="B154">
        <f>[1]Sum!B135</f>
        <v>2015</v>
      </c>
      <c r="C154" s="10">
        <f>[1]Sum!D135/1000</f>
        <v>2.8461855873818318</v>
      </c>
      <c r="D154" s="6">
        <f>[1]Sum!H135/1000</f>
        <v>1.6254370359150976</v>
      </c>
      <c r="E154" s="10">
        <f>[1]Sum!I135/1000</f>
        <v>2.2229361959764833E-2</v>
      </c>
      <c r="F154" s="10">
        <f>[1]Sum!E135/1000</f>
        <v>16.808003381999999</v>
      </c>
      <c r="G154" s="10">
        <f>[1]Sum!J135/1000-[1]Sum!K135/1000</f>
        <v>0</v>
      </c>
      <c r="H154" s="10">
        <f>[1]Sum!C135/1000</f>
        <v>8.3881907357261394</v>
      </c>
      <c r="I154" s="10">
        <f t="shared" si="9"/>
        <v>-2.0997819321956464E-3</v>
      </c>
      <c r="J154" s="10">
        <f t="shared" si="5"/>
        <v>29.687946321050639</v>
      </c>
      <c r="K154" s="10">
        <f>[1]Sum!M135*8.76/1000</f>
        <v>339.84244800000005</v>
      </c>
      <c r="L154" s="11">
        <f t="shared" si="10"/>
        <v>87.35796983504143</v>
      </c>
      <c r="M154" s="10">
        <f>[1]Sum!T135/1000</f>
        <v>14.354121844450177</v>
      </c>
      <c r="N154" s="10">
        <f t="shared" si="11"/>
        <v>47.517269184116302</v>
      </c>
      <c r="P154" s="11">
        <f>[1]Sum!L106/1000</f>
        <v>309.24333743602079</v>
      </c>
      <c r="Q154" s="11">
        <f>[5]Sum!L106/1000</f>
        <v>309.95754897758394</v>
      </c>
      <c r="R154">
        <v>2.94</v>
      </c>
      <c r="Y154">
        <f t="shared" si="6"/>
        <v>2015</v>
      </c>
      <c r="Z154" s="11">
        <f t="shared" si="7"/>
        <v>87.35796983504143</v>
      </c>
      <c r="AA154" s="11">
        <f t="shared" si="8"/>
        <v>87.369380852690696</v>
      </c>
    </row>
    <row r="155" spans="1:27" x14ac:dyDescent="0.3">
      <c r="B155">
        <f>[1]Sum!B136</f>
        <v>2016</v>
      </c>
      <c r="C155" s="10">
        <f>[1]Sum!D136/1000</f>
        <v>3.6536788404495613</v>
      </c>
      <c r="D155" s="6">
        <f>[1]Sum!H136/1000</f>
        <v>2.1677817515469613</v>
      </c>
      <c r="E155" s="10">
        <f>[1]Sum!I136/1000</f>
        <v>4.0309744259905196E-2</v>
      </c>
      <c r="F155" s="10">
        <f>[1]Sum!E136/1000</f>
        <v>17.746581290000002</v>
      </c>
      <c r="G155" s="10">
        <f>[1]Sum!J136/1000-[1]Sum!K136/1000</f>
        <v>0</v>
      </c>
      <c r="H155" s="10">
        <f>[1]Sum!C136/1000</f>
        <v>8.4698543334085468</v>
      </c>
      <c r="I155" s="10">
        <f t="shared" si="9"/>
        <v>-4.6130883766268369E-3</v>
      </c>
      <c r="J155" s="10">
        <f t="shared" si="5"/>
        <v>32.073592871288348</v>
      </c>
      <c r="K155" s="10">
        <f>[1]Sum!M136*8.76/1000</f>
        <v>353.15852399999994</v>
      </c>
      <c r="L155" s="11">
        <f t="shared" si="10"/>
        <v>90.819251672057476</v>
      </c>
      <c r="M155" s="10">
        <f>[1]Sum!T136/1000</f>
        <v>14.738299243775781</v>
      </c>
      <c r="N155" s="10">
        <f t="shared" si="11"/>
        <v>62.255568427892086</v>
      </c>
      <c r="P155" s="11">
        <f>[1]Sum!L107/1000</f>
        <v>326.82884932189921</v>
      </c>
      <c r="Q155" s="11">
        <f>[5]Sum!L107/1000</f>
        <v>327.8749011079824</v>
      </c>
      <c r="R155">
        <v>4.41</v>
      </c>
      <c r="Y155">
        <f t="shared" si="6"/>
        <v>2016</v>
      </c>
      <c r="Z155" s="11">
        <f t="shared" si="7"/>
        <v>90.819251672057476</v>
      </c>
      <c r="AA155" s="11">
        <f t="shared" si="8"/>
        <v>90.880656123343002</v>
      </c>
    </row>
    <row r="156" spans="1:27" x14ac:dyDescent="0.3">
      <c r="B156">
        <f>[1]Sum!B137</f>
        <v>2017</v>
      </c>
      <c r="C156" s="10">
        <f>[1]Sum!D137/1000</f>
        <v>4.4769922520576388</v>
      </c>
      <c r="D156" s="6">
        <f>[1]Sum!H137/1000</f>
        <v>2.771530028433868</v>
      </c>
      <c r="E156" s="10">
        <f>[1]Sum!I137/1000</f>
        <v>4.4358781647065797E-2</v>
      </c>
      <c r="F156" s="10">
        <f>[1]Sum!E137/1000</f>
        <v>18.61336726</v>
      </c>
      <c r="G156" s="10">
        <f>[1]Sum!J137/1000-[1]Sum!K137/1000</f>
        <v>0</v>
      </c>
      <c r="H156" s="10">
        <f>[1]Sum!C137/1000</f>
        <v>8.559587906102184</v>
      </c>
      <c r="I156" s="10">
        <f t="shared" si="9"/>
        <v>-5.8253685868578939E-4</v>
      </c>
      <c r="J156" s="10">
        <f t="shared" si="5"/>
        <v>34.465253691382074</v>
      </c>
      <c r="K156" s="10">
        <f>[1]Sum!M137*8.76/1000</f>
        <v>368.00321999999994</v>
      </c>
      <c r="L156" s="11">
        <f t="shared" si="10"/>
        <v>93.654761203942954</v>
      </c>
      <c r="M156" s="10">
        <f>[1]Sum!T137/1000</f>
        <v>15.44703652597889</v>
      </c>
      <c r="N156" s="10">
        <f t="shared" si="11"/>
        <v>77.702604953870974</v>
      </c>
      <c r="P156" s="11">
        <f>[1]Sum!L108/1000</f>
        <v>330.79491184392964</v>
      </c>
      <c r="Q156" s="11">
        <f>[5]Sum!L108/1000</f>
        <v>330.89398273826396</v>
      </c>
      <c r="R156">
        <v>5.88</v>
      </c>
      <c r="Y156">
        <f t="shared" si="6"/>
        <v>2017</v>
      </c>
      <c r="Z156" s="11">
        <f t="shared" si="7"/>
        <v>93.654761203942954</v>
      </c>
      <c r="AA156" s="11">
        <f t="shared" si="8"/>
        <v>93.612526359562082</v>
      </c>
    </row>
    <row r="157" spans="1:27" x14ac:dyDescent="0.3">
      <c r="B157">
        <f>[1]Sum!B138</f>
        <v>2018</v>
      </c>
      <c r="C157" s="10">
        <f>[1]Sum!D138/1000</f>
        <v>5.2050091620582357</v>
      </c>
      <c r="D157" s="6">
        <f>[1]Sum!H138/1000</f>
        <v>3.3657623401373047</v>
      </c>
      <c r="E157" s="10">
        <f>[1]Sum!I138/1000</f>
        <v>4.8652631756683794E-2</v>
      </c>
      <c r="F157" s="10">
        <f>[1]Sum!E138/1000</f>
        <v>19.387699049999998</v>
      </c>
      <c r="G157" s="10">
        <f>[1]Sum!J138/1000-[1]Sum!K138/1000</f>
        <v>0</v>
      </c>
      <c r="H157" s="10">
        <f>[1]Sum!C138/1000</f>
        <v>8.632650977934258</v>
      </c>
      <c r="I157" s="10">
        <f t="shared" si="9"/>
        <v>-4.6943784915550449E-3</v>
      </c>
      <c r="J157" s="10">
        <f t="shared" si="5"/>
        <v>36.635079783394922</v>
      </c>
      <c r="K157" s="10">
        <f>[1]Sum!M138*8.76/1000</f>
        <v>383.83341599999983</v>
      </c>
      <c r="L157" s="11">
        <f t="shared" si="10"/>
        <v>95.445258948988794</v>
      </c>
      <c r="M157" s="10">
        <f>[1]Sum!T138/1000</f>
        <v>14.368397740041644</v>
      </c>
      <c r="N157" s="10">
        <f t="shared" si="11"/>
        <v>92.071002693912618</v>
      </c>
      <c r="P157" s="11">
        <f>[1]Sum!L109/1000</f>
        <v>332.70092072450399</v>
      </c>
      <c r="Q157" s="11">
        <f>[5]Sum!L109/1000</f>
        <v>333.33961167573597</v>
      </c>
      <c r="R157">
        <v>7.35</v>
      </c>
      <c r="Y157">
        <f t="shared" si="6"/>
        <v>2018</v>
      </c>
      <c r="Z157" s="11">
        <f t="shared" si="7"/>
        <v>95.445258948988794</v>
      </c>
      <c r="AA157" s="11">
        <f t="shared" si="8"/>
        <v>95.478697066657986</v>
      </c>
    </row>
    <row r="158" spans="1:27" x14ac:dyDescent="0.3">
      <c r="B158">
        <f>[1]Sum!B139</f>
        <v>2019</v>
      </c>
      <c r="C158" s="10">
        <f>[1]Sum!D139/1000</f>
        <v>5.9519338580003396</v>
      </c>
      <c r="D158" s="6">
        <f>[1]Sum!H139/1000</f>
        <v>4.0260823522566422</v>
      </c>
      <c r="E158" s="10">
        <f>[1]Sum!I139/1000</f>
        <v>5.3169288950785494E-2</v>
      </c>
      <c r="F158" s="10">
        <f>[1]Sum!E139/1000</f>
        <v>20.788427420000005</v>
      </c>
      <c r="G158" s="10">
        <f>[1]Sum!J139/1000-[1]Sum!K139/1000</f>
        <v>0</v>
      </c>
      <c r="H158" s="10">
        <f>[1]Sum!C139/1000</f>
        <v>8.7350763710848351</v>
      </c>
      <c r="I158" s="10">
        <f t="shared" si="9"/>
        <v>-3.9758754813427862E-3</v>
      </c>
      <c r="J158" s="10">
        <f t="shared" si="5"/>
        <v>39.550713414811263</v>
      </c>
      <c r="K158" s="10">
        <f>[1]Sum!M139*8.76/1000</f>
        <v>400.74722400000007</v>
      </c>
      <c r="L158" s="11">
        <f t="shared" si="10"/>
        <v>98.692420174596791</v>
      </c>
      <c r="M158" s="10">
        <f>[1]Sum!T139/1000</f>
        <v>15.262625780715233</v>
      </c>
      <c r="N158" s="10">
        <f t="shared" si="11"/>
        <v>107.33362847462786</v>
      </c>
      <c r="P158" s="11">
        <f>[1]Sum!L110/1000</f>
        <v>337.44666932443204</v>
      </c>
      <c r="Q158" s="11">
        <f>[5]Sum!L110/1000</f>
        <v>337.8974488574641</v>
      </c>
      <c r="R158">
        <v>8.82</v>
      </c>
      <c r="Y158">
        <f t="shared" si="6"/>
        <v>2019</v>
      </c>
      <c r="Z158" s="11">
        <f t="shared" si="7"/>
        <v>98.692420174596791</v>
      </c>
      <c r="AA158" s="11">
        <f t="shared" si="8"/>
        <v>97.914442862582817</v>
      </c>
    </row>
    <row r="159" spans="1:27" x14ac:dyDescent="0.3">
      <c r="B159">
        <f>[1]Sum!B140</f>
        <v>2020</v>
      </c>
      <c r="C159" s="10">
        <f>[1]Sum!D140/1000</f>
        <v>6.6282385559749333</v>
      </c>
      <c r="D159" s="6">
        <f>[1]Sum!H140/1000</f>
        <v>4.6649279009794906</v>
      </c>
      <c r="E159" s="10">
        <f>[1]Sum!I140/1000</f>
        <v>5.7126636179722357E-2</v>
      </c>
      <c r="F159" s="10">
        <f>[1]Sum!E140/1000</f>
        <v>22.099312390000005</v>
      </c>
      <c r="G159" s="10">
        <f>[1]Sum!J140/1000-[1]Sum!K140/1000</f>
        <v>0</v>
      </c>
      <c r="H159" s="10">
        <f>[1]Sum!C140/1000</f>
        <v>8.8104691521654477</v>
      </c>
      <c r="I159" s="10">
        <f t="shared" si="9"/>
        <v>-3.14021351875984E-2</v>
      </c>
      <c r="J159" s="10">
        <f t="shared" si="5"/>
        <v>42.228672500111998</v>
      </c>
      <c r="K159" s="10">
        <f>[1]Sum!M140*8.76/1000</f>
        <v>416.34790800000002</v>
      </c>
      <c r="L159" s="11">
        <f t="shared" si="10"/>
        <v>101.42640731153138</v>
      </c>
      <c r="M159" s="10">
        <f>[1]Sum!T140/1000</f>
        <v>14.340043590115512</v>
      </c>
      <c r="N159" s="10">
        <f t="shared" si="11"/>
        <v>121.67367206474337</v>
      </c>
      <c r="P159" s="11">
        <f>[1]Sum!L111/1000</f>
        <v>340.88875231404961</v>
      </c>
      <c r="Q159" s="11">
        <f>[5]Sum!L111/1000</f>
        <v>343.94046613208639</v>
      </c>
      <c r="R159">
        <v>10.29</v>
      </c>
      <c r="Y159">
        <f t="shared" si="6"/>
        <v>2020</v>
      </c>
      <c r="Z159" s="11">
        <f t="shared" si="7"/>
        <v>101.42640731153138</v>
      </c>
      <c r="AA159" s="11">
        <f t="shared" si="8"/>
        <v>101.31851445097044</v>
      </c>
    </row>
    <row r="160" spans="1:27" x14ac:dyDescent="0.3">
      <c r="B160">
        <f>[1]Sum!B141</f>
        <v>2021</v>
      </c>
      <c r="C160" s="10">
        <f>[1]Sum!D141/1000</f>
        <v>7.2881676681794376</v>
      </c>
      <c r="D160" s="6">
        <f>[1]Sum!H141/1000</f>
        <v>5.2055662734282384</v>
      </c>
      <c r="E160" s="10">
        <f>[1]Sum!I141/1000</f>
        <v>5.9052129502421002E-2</v>
      </c>
      <c r="F160" s="10">
        <f>[1]Sum!E141/1000</f>
        <v>22.796114430000003</v>
      </c>
      <c r="G160" s="10">
        <f>[1]Sum!J141/1000-[1]Sum!K141/1000</f>
        <v>0</v>
      </c>
      <c r="H160" s="10">
        <f>[1]Sum!C141/1000</f>
        <v>8.9355936805698537</v>
      </c>
      <c r="I160" s="10">
        <f t="shared" si="9"/>
        <v>-0.13444705154159906</v>
      </c>
      <c r="J160" s="10">
        <f t="shared" si="5"/>
        <v>44.150047130138354</v>
      </c>
      <c r="K160" s="10">
        <f>[1]Sum!M141*8.76/1000</f>
        <v>430.69328400000001</v>
      </c>
      <c r="L160" s="11">
        <f t="shared" si="10"/>
        <v>102.50925373180037</v>
      </c>
      <c r="M160" s="10">
        <f>[1]Sum!T141/1000</f>
        <v>13.031999404378183</v>
      </c>
      <c r="N160" s="10">
        <f t="shared" si="11"/>
        <v>134.70567146912157</v>
      </c>
      <c r="P160" s="11">
        <f>[1]Sum!L112/1000</f>
        <v>340.74683669687045</v>
      </c>
      <c r="Q160" s="11">
        <f>[5]Sum!L112/1000</f>
        <v>352.17940910687037</v>
      </c>
      <c r="R160">
        <v>11.76</v>
      </c>
      <c r="Y160">
        <f t="shared" si="6"/>
        <v>2021</v>
      </c>
      <c r="Z160" s="11">
        <f t="shared" si="7"/>
        <v>102.50925373180037</v>
      </c>
      <c r="AA160" s="11">
        <f t="shared" si="8"/>
        <v>104.14439652679586</v>
      </c>
    </row>
    <row r="161" spans="1:28" x14ac:dyDescent="0.3">
      <c r="B161">
        <f>[1]Sum!B142</f>
        <v>2022</v>
      </c>
      <c r="C161" s="10">
        <f>[1]Sum!D142/1000</f>
        <v>8.0744026323137508</v>
      </c>
      <c r="D161" s="6">
        <f>[1]Sum!H142/1000</f>
        <v>5.7607925288821562</v>
      </c>
      <c r="E161" s="10">
        <f>[1]Sum!I142/1000</f>
        <v>6.399056142435193E-2</v>
      </c>
      <c r="F161" s="10">
        <f>[1]Sum!E142/1000</f>
        <v>23.463903849999994</v>
      </c>
      <c r="G161" s="10">
        <f>[1]Sum!J142/1000-[1]Sum!K142/1000</f>
        <v>0</v>
      </c>
      <c r="H161" s="10">
        <f>[1]Sum!C142/1000</f>
        <v>9.0634243862823975</v>
      </c>
      <c r="I161" s="10">
        <f t="shared" si="9"/>
        <v>-0.24167420221280975</v>
      </c>
      <c r="J161" s="10">
        <f t="shared" si="5"/>
        <v>46.184839756689847</v>
      </c>
      <c r="K161" s="10">
        <f>[1]Sum!M142*8.76/1000</f>
        <v>444.47626800000006</v>
      </c>
      <c r="L161" s="11">
        <f t="shared" si="10"/>
        <v>103.90844929585721</v>
      </c>
      <c r="M161" s="10">
        <f>[1]Sum!T142/1000</f>
        <v>14.578674802406926</v>
      </c>
      <c r="N161" s="10">
        <f t="shared" si="11"/>
        <v>149.28434627152851</v>
      </c>
      <c r="P161" s="11">
        <f>[1]Sum!L113/1000</f>
        <v>340.83017595375844</v>
      </c>
      <c r="Q161" s="11">
        <f>[5]Sum!L113/1000</f>
        <v>359.09731141957928</v>
      </c>
      <c r="R161">
        <v>13.23</v>
      </c>
      <c r="Y161">
        <f t="shared" si="6"/>
        <v>2022</v>
      </c>
      <c r="Z161" s="11">
        <f t="shared" si="7"/>
        <v>103.90844929585721</v>
      </c>
      <c r="AA161" s="11">
        <f t="shared" si="8"/>
        <v>106.68612802355615</v>
      </c>
    </row>
    <row r="162" spans="1:28" x14ac:dyDescent="0.3">
      <c r="B162">
        <f>[1]Sum!B143</f>
        <v>2023</v>
      </c>
      <c r="C162" s="10">
        <f>[1]Sum!D143/1000</f>
        <v>9.7664384166567935</v>
      </c>
      <c r="D162" s="6">
        <f>[1]Sum!H143/1000</f>
        <v>6.3682567356725048</v>
      </c>
      <c r="E162" s="10">
        <f>[1]Sum!I143/1000</f>
        <v>7.3515335060634596E-2</v>
      </c>
      <c r="F162" s="10">
        <f>[1]Sum!E143/1000</f>
        <v>23.387754049999998</v>
      </c>
      <c r="G162" s="10">
        <f>[1]Sum!J143/1000-[1]Sum!K143/1000</f>
        <v>0</v>
      </c>
      <c r="H162" s="10">
        <f>[1]Sum!C143/1000</f>
        <v>9.4342355972600949</v>
      </c>
      <c r="I162" s="10">
        <f t="shared" si="9"/>
        <v>-0.44800701835861456</v>
      </c>
      <c r="J162" s="10">
        <f t="shared" si="5"/>
        <v>48.582193116291414</v>
      </c>
      <c r="K162" s="10">
        <f>[1]Sum!M143*8.76/1000</f>
        <v>458.38802399999997</v>
      </c>
      <c r="L162" s="11">
        <f t="shared" si="10"/>
        <v>105.98486560000401</v>
      </c>
      <c r="M162" s="10">
        <f>[1]Sum!T143/1000</f>
        <v>23.997488519542618</v>
      </c>
      <c r="N162" s="10">
        <f t="shared" si="11"/>
        <v>173.28183479107113</v>
      </c>
      <c r="P162" s="11">
        <f>[1]Sum!L114/1000</f>
        <v>328.81843356847196</v>
      </c>
      <c r="Q162" s="11">
        <f>[5]Sum!L114/1000</f>
        <v>359.29510148402397</v>
      </c>
      <c r="R162">
        <v>14.7</v>
      </c>
      <c r="Y162">
        <f t="shared" si="6"/>
        <v>2023</v>
      </c>
      <c r="Z162" s="11">
        <f t="shared" si="7"/>
        <v>105.98486560000401</v>
      </c>
      <c r="AA162" s="11">
        <f t="shared" si="8"/>
        <v>108.70734082968774</v>
      </c>
    </row>
    <row r="163" spans="1:28" x14ac:dyDescent="0.3">
      <c r="B163">
        <f>[1]Sum!B144</f>
        <v>2024</v>
      </c>
      <c r="C163" s="10">
        <f>[1]Sum!D144/1000</f>
        <v>11.093961846682369</v>
      </c>
      <c r="D163" s="6">
        <f>[1]Sum!H144/1000</f>
        <v>7.0042955542611027</v>
      </c>
      <c r="E163" s="10">
        <f>[1]Sum!I144/1000</f>
        <v>7.8713250130338724E-2</v>
      </c>
      <c r="F163" s="10">
        <f>[1]Sum!E144/1000</f>
        <v>23.63565285</v>
      </c>
      <c r="G163" s="10">
        <f>[1]Sum!J144/1000-[1]Sum!K144/1000</f>
        <v>0</v>
      </c>
      <c r="H163" s="10">
        <f>[1]Sum!C144/1000</f>
        <v>9.742026174996397</v>
      </c>
      <c r="I163" s="10">
        <f t="shared" si="9"/>
        <v>-0.49280772019447516</v>
      </c>
      <c r="J163" s="10">
        <f t="shared" si="5"/>
        <v>51.061841955875728</v>
      </c>
      <c r="K163" s="10">
        <f>[1]Sum!M144*8.76/1000</f>
        <v>472.73164800000001</v>
      </c>
      <c r="L163" s="11">
        <f t="shared" si="10"/>
        <v>108.01443519151849</v>
      </c>
      <c r="M163" s="10">
        <f>[1]Sum!T144/1000</f>
        <v>20.459987090234378</v>
      </c>
      <c r="N163" s="10">
        <f t="shared" si="11"/>
        <v>193.7418218813055</v>
      </c>
      <c r="P163" s="11">
        <f>[1]Sum!L115/1000</f>
        <v>322.82761336387199</v>
      </c>
      <c r="Q163" s="11">
        <f>[5]Sum!L115/1000</f>
        <v>353.30428127942395</v>
      </c>
      <c r="R163">
        <v>16.170000000000002</v>
      </c>
      <c r="Y163">
        <f t="shared" si="6"/>
        <v>2024</v>
      </c>
      <c r="Z163" s="11">
        <f t="shared" si="7"/>
        <v>108.01443519151849</v>
      </c>
      <c r="AA163" s="11">
        <f t="shared" si="8"/>
        <v>110.6602593683356</v>
      </c>
    </row>
    <row r="164" spans="1:28" x14ac:dyDescent="0.3">
      <c r="B164">
        <f>[1]Sum!B145</f>
        <v>2025</v>
      </c>
      <c r="C164" s="10">
        <f>[1]Sum!D145/1000</f>
        <v>13.199522811817713</v>
      </c>
      <c r="D164" s="6">
        <f>[1]Sum!H145/1000</f>
        <v>7.4834865241595878</v>
      </c>
      <c r="E164" s="10">
        <f>[1]Sum!I145/1000</f>
        <v>8.4218327230092413E-2</v>
      </c>
      <c r="F164" s="10">
        <f>[1]Sum!E145/1000</f>
        <v>23.447105629999996</v>
      </c>
      <c r="G164" s="10">
        <f>[1]Sum!J145/1000-[1]Sum!K145/1000</f>
        <v>0</v>
      </c>
      <c r="H164" s="10">
        <f>[1]Sum!C145/1000</f>
        <v>9.734249731083084</v>
      </c>
      <c r="I164" s="10">
        <f t="shared" si="9"/>
        <v>-0.54056487591908942</v>
      </c>
      <c r="J164" s="10">
        <f t="shared" si="5"/>
        <v>53.408018148371383</v>
      </c>
      <c r="K164" s="10">
        <f>[1]Sum!M145*8.76/1000</f>
        <v>489.49565999999999</v>
      </c>
      <c r="L164" s="11">
        <f t="shared" si="10"/>
        <v>109.1082567481219</v>
      </c>
      <c r="M164" s="10">
        <f>[1]Sum!T145/1000</f>
        <v>26.46674216349518</v>
      </c>
      <c r="N164" s="10">
        <f t="shared" si="11"/>
        <v>220.20856404480068</v>
      </c>
      <c r="P164" s="11">
        <f>[1]Sum!L116/1000</f>
        <v>311.67687897427197</v>
      </c>
      <c r="Q164" s="11">
        <f>[5]Sum!L116/1000</f>
        <v>342.32114631662398</v>
      </c>
      <c r="R164">
        <v>17.64</v>
      </c>
      <c r="Y164">
        <f t="shared" si="6"/>
        <v>2025</v>
      </c>
      <c r="Z164" s="11">
        <f t="shared" si="7"/>
        <v>109.1082567481219</v>
      </c>
      <c r="AA164" s="11">
        <f t="shared" si="8"/>
        <v>111.67740768065863</v>
      </c>
    </row>
    <row r="165" spans="1:28" x14ac:dyDescent="0.3">
      <c r="B165">
        <f>[1]Sum!B146</f>
        <v>2026</v>
      </c>
      <c r="C165" s="10">
        <f>[1]Sum!D146/1000</f>
        <v>14.827592820531954</v>
      </c>
      <c r="D165" s="6">
        <f>[1]Sum!H146/1000</f>
        <v>7.9765870419928593</v>
      </c>
      <c r="E165" s="10">
        <f>[1]Sum!I146/1000</f>
        <v>9.0554117163353209E-2</v>
      </c>
      <c r="F165" s="10">
        <f>[1]Sum!E146/1000</f>
        <v>23.654191620000002</v>
      </c>
      <c r="G165" s="10">
        <f>[1]Sum!J146/1000-[1]Sum!K146/1000</f>
        <v>0</v>
      </c>
      <c r="H165" s="10">
        <f>[1]Sum!C146/1000</f>
        <v>9.9040652575079378</v>
      </c>
      <c r="I165" s="10">
        <f t="shared" si="9"/>
        <v>-0.60801938533228794</v>
      </c>
      <c r="J165" s="10">
        <f t="shared" si="5"/>
        <v>55.844971471863815</v>
      </c>
      <c r="K165" s="10">
        <f>[1]Sum!M146*8.76/1000</f>
        <v>506.33763599999997</v>
      </c>
      <c r="L165" s="11">
        <f t="shared" si="10"/>
        <v>110.291962321884</v>
      </c>
      <c r="M165" s="10">
        <f>[1]Sum!T146/1000</f>
        <v>21.394029647836337</v>
      </c>
      <c r="N165" s="10">
        <f t="shared" si="11"/>
        <v>241.60259369263702</v>
      </c>
      <c r="P165" s="11">
        <f>[1]Sum!L117/1000</f>
        <v>310.49443101520319</v>
      </c>
      <c r="Q165" s="11">
        <f>[5]Sum!L117/1000</f>
        <v>342.31124866733757</v>
      </c>
      <c r="R165">
        <v>19.11</v>
      </c>
      <c r="Y165">
        <f t="shared" si="6"/>
        <v>2026</v>
      </c>
      <c r="Z165" s="11">
        <f t="shared" si="7"/>
        <v>110.291962321884</v>
      </c>
      <c r="AA165" s="11">
        <f t="shared" si="8"/>
        <v>113.23464137079304</v>
      </c>
    </row>
    <row r="166" spans="1:28" x14ac:dyDescent="0.3">
      <c r="B166">
        <f>[1]Sum!B147</f>
        <v>2027</v>
      </c>
      <c r="C166" s="10">
        <f>[1]Sum!D147/1000</f>
        <v>16.302808431497638</v>
      </c>
      <c r="D166" s="6">
        <f>[1]Sum!H147/1000</f>
        <v>8.4228417902407813</v>
      </c>
      <c r="E166" s="10">
        <f>[1]Sum!I147/1000</f>
        <v>9.6143549208672741E-2</v>
      </c>
      <c r="F166" s="10">
        <f>[1]Sum!E147/1000</f>
        <v>24.217860220000006</v>
      </c>
      <c r="G166" s="10">
        <f>[1]Sum!J147/1000-[1]Sum!K147/1000</f>
        <v>0</v>
      </c>
      <c r="H166" s="10">
        <f>[1]Sum!C147/1000</f>
        <v>10.030897389420215</v>
      </c>
      <c r="I166" s="10">
        <f t="shared" si="9"/>
        <v>-0.68054146443161567</v>
      </c>
      <c r="J166" s="10">
        <f t="shared" si="5"/>
        <v>58.390009915935707</v>
      </c>
      <c r="K166" s="10">
        <f>[1]Sum!M147*8.76/1000</f>
        <v>522.51910799999996</v>
      </c>
      <c r="L166" s="11">
        <f t="shared" si="10"/>
        <v>111.74712852019894</v>
      </c>
      <c r="M166" s="10">
        <f>[1]Sum!T147/1000</f>
        <v>19.298563168145655</v>
      </c>
      <c r="N166" s="10">
        <f t="shared" si="11"/>
        <v>260.90115686078269</v>
      </c>
      <c r="P166" s="11">
        <f>[1]Sum!L118/1000</f>
        <v>309.5511300996144</v>
      </c>
      <c r="Q166" s="11">
        <f>[5]Sum!L118/1000</f>
        <v>342.61922846849757</v>
      </c>
      <c r="R166">
        <v>20.58</v>
      </c>
      <c r="Y166">
        <f t="shared" si="6"/>
        <v>2027</v>
      </c>
      <c r="Z166" s="11">
        <f t="shared" si="7"/>
        <v>111.74712852019894</v>
      </c>
      <c r="AA166" s="11">
        <f t="shared" si="8"/>
        <v>114.97232925493897</v>
      </c>
    </row>
    <row r="167" spans="1:28" x14ac:dyDescent="0.3">
      <c r="B167">
        <f>[1]Sum!B148</f>
        <v>2028</v>
      </c>
      <c r="C167" s="10">
        <f>[1]Sum!D148/1000</f>
        <v>17.649447837654517</v>
      </c>
      <c r="D167" s="6">
        <f>[1]Sum!H148/1000</f>
        <v>8.7330693451906978</v>
      </c>
      <c r="E167" s="10">
        <f>[1]Sum!I148/1000</f>
        <v>0.10188151931031472</v>
      </c>
      <c r="F167" s="10">
        <f>[1]Sum!E148/1000</f>
        <v>24.899613760000001</v>
      </c>
      <c r="G167" s="10">
        <f>[1]Sum!J148/1000-[1]Sum!K148/1000</f>
        <v>0</v>
      </c>
      <c r="H167" s="10">
        <f>[1]Sum!C148/1000</f>
        <v>10.115103065385968</v>
      </c>
      <c r="I167" s="10">
        <f t="shared" si="9"/>
        <v>-0.72672375227075181</v>
      </c>
      <c r="J167" s="10">
        <f t="shared" si="5"/>
        <v>60.772391775270741</v>
      </c>
      <c r="K167" s="10">
        <f>[1]Sum!M148*8.76/1000</f>
        <v>538.74875999999995</v>
      </c>
      <c r="L167" s="11">
        <f t="shared" si="10"/>
        <v>112.80284297131514</v>
      </c>
      <c r="M167" s="10">
        <f>[1]Sum!T148/1000</f>
        <v>16.540091512791445</v>
      </c>
      <c r="N167" s="10">
        <f t="shared" si="11"/>
        <v>277.44124837357413</v>
      </c>
      <c r="P167" s="11">
        <f>[1]Sum!L119/1000</f>
        <v>310.46871942241438</v>
      </c>
      <c r="Q167" s="11">
        <f>[5]Sum!L119/1000</f>
        <v>343.42671272267523</v>
      </c>
      <c r="R167">
        <v>22.05</v>
      </c>
      <c r="Y167">
        <f t="shared" si="6"/>
        <v>2028</v>
      </c>
      <c r="Z167" s="11">
        <f t="shared" si="7"/>
        <v>112.80284297131514</v>
      </c>
      <c r="AA167" s="11">
        <f t="shared" si="8"/>
        <v>116.66002843440356</v>
      </c>
    </row>
    <row r="168" spans="1:28" x14ac:dyDescent="0.3">
      <c r="B168">
        <f>[1]Sum!B149</f>
        <v>2029</v>
      </c>
      <c r="C168" s="10">
        <f>[1]Sum!D149/1000</f>
        <v>19.231767414858222</v>
      </c>
      <c r="D168" s="6">
        <f>[1]Sum!H149/1000</f>
        <v>9.0125324702323706</v>
      </c>
      <c r="E168" s="10">
        <f>[1]Sum!I149/1000</f>
        <v>0.10562889607691919</v>
      </c>
      <c r="F168" s="10">
        <f>[1]Sum!E149/1000</f>
        <v>25.411837079999998</v>
      </c>
      <c r="G168" s="10">
        <f>[1]Sum!J149/1000-[1]Sum!K149/1000</f>
        <v>0</v>
      </c>
      <c r="H168" s="10">
        <f>[1]Sum!C149/1000</f>
        <v>10.218938278113354</v>
      </c>
      <c r="I168" s="10">
        <f t="shared" si="9"/>
        <v>-0.79731223519499539</v>
      </c>
      <c r="J168" s="10">
        <f t="shared" si="5"/>
        <v>63.183391904085866</v>
      </c>
      <c r="K168" s="10">
        <f>[1]Sum!M149*8.76/1000</f>
        <v>555.52941599999997</v>
      </c>
      <c r="L168" s="11">
        <f t="shared" si="10"/>
        <v>113.73545681708036</v>
      </c>
      <c r="M168" s="10">
        <f>[1]Sum!T149/1000</f>
        <v>18.418649240648307</v>
      </c>
      <c r="N168" s="10">
        <f t="shared" si="11"/>
        <v>295.8598976142224</v>
      </c>
      <c r="P168" s="11">
        <f>[1]Sum!L120/1000</f>
        <v>309.70273519309927</v>
      </c>
      <c r="Q168" s="11">
        <f>[5]Sum!L120/1000</f>
        <v>343.60206492077765</v>
      </c>
      <c r="R168">
        <v>23.52</v>
      </c>
      <c r="Y168">
        <f t="shared" si="6"/>
        <v>2029</v>
      </c>
      <c r="Z168" s="11">
        <f t="shared" si="7"/>
        <v>113.73545681708036</v>
      </c>
      <c r="AA168" s="11">
        <f t="shared" si="8"/>
        <v>117.7637216895517</v>
      </c>
    </row>
    <row r="169" spans="1:28" x14ac:dyDescent="0.3">
      <c r="B169">
        <f>[1]Sum!B150</f>
        <v>2030</v>
      </c>
      <c r="C169" s="10">
        <f>[1]Sum!D150/1000</f>
        <v>20.749238915542392</v>
      </c>
      <c r="D169" s="6">
        <f>[1]Sum!H150/1000</f>
        <v>9.3041761474739992</v>
      </c>
      <c r="E169" s="10">
        <f>[1]Sum!I150/1000</f>
        <v>0.11706265880742023</v>
      </c>
      <c r="F169" s="10">
        <f>[1]Sum!E150/1000</f>
        <v>25.716259948000001</v>
      </c>
      <c r="G169" s="10">
        <f>[1]Sum!J150/1000-[1]Sum!K150/1000</f>
        <v>0</v>
      </c>
      <c r="H169" s="10">
        <f>[1]Sum!C150/1000</f>
        <v>9.9634733535717981</v>
      </c>
      <c r="I169" s="10">
        <f t="shared" si="9"/>
        <v>-0.87543717891551864</v>
      </c>
      <c r="J169" s="10">
        <f t="shared" si="5"/>
        <v>64.974773844480097</v>
      </c>
      <c r="K169" s="10">
        <f>[1]Sum!M150*8.76/1000</f>
        <v>569.87479200000007</v>
      </c>
      <c r="L169" s="11">
        <f t="shared" si="10"/>
        <v>114.01587639356417</v>
      </c>
      <c r="M169" s="10">
        <f>[1]Sum!T150/1000</f>
        <v>18.303942881796289</v>
      </c>
      <c r="N169" s="10">
        <f t="shared" si="11"/>
        <v>314.16384049601868</v>
      </c>
      <c r="P169" s="11">
        <f>[1]Sum!L121/1000</f>
        <v>307.19308782336964</v>
      </c>
      <c r="Q169" s="11">
        <f>[5]Sum!L121/1000</f>
        <v>342.21057497999038</v>
      </c>
      <c r="R169">
        <v>25</v>
      </c>
      <c r="Y169">
        <f t="shared" si="6"/>
        <v>2030</v>
      </c>
      <c r="Z169" s="11">
        <f t="shared" si="7"/>
        <v>114.01587639356417</v>
      </c>
      <c r="AA169" s="11">
        <f t="shared" si="8"/>
        <v>117.79947090503008</v>
      </c>
      <c r="AB169" s="13">
        <f>1-AA169/Z169</f>
        <v>-3.318480400401036E-2</v>
      </c>
    </row>
    <row r="171" spans="1:28" x14ac:dyDescent="0.3">
      <c r="A171" t="str">
        <f>A124</f>
        <v>RE no CO2 price</v>
      </c>
      <c r="B171">
        <f>[5]Sum!B130</f>
        <v>2010</v>
      </c>
      <c r="C171" s="10">
        <f>[5]Sum!D130/1000</f>
        <v>0.23284826427925367</v>
      </c>
      <c r="D171" s="10">
        <f>[5]Sum!H130/1000</f>
        <v>1.5590522945728729E-2</v>
      </c>
      <c r="E171" s="10">
        <f>[5]Sum!I130/1000</f>
        <v>0</v>
      </c>
      <c r="F171" s="10">
        <f>[5]Sum!E130/1000</f>
        <v>11.82628706</v>
      </c>
      <c r="G171" s="10">
        <f>[5]Sum!J130/1000-[5]Sum!K130/1000</f>
        <v>0</v>
      </c>
      <c r="H171" s="10">
        <f>[5]Sum!C130/1000</f>
        <v>7.568063513042012</v>
      </c>
      <c r="I171" s="10">
        <f t="shared" ref="I171:I191" si="12">(P171-Q171)*R171/1000</f>
        <v>0</v>
      </c>
      <c r="J171" s="10">
        <f>SUM(C171:I171)</f>
        <v>19.642789360266995</v>
      </c>
      <c r="K171" s="10">
        <f>[5]Sum!M130*8.76/1000</f>
        <v>281.622612</v>
      </c>
      <c r="L171" s="11">
        <f>J171/K171*1000</f>
        <v>69.748622884965627</v>
      </c>
      <c r="M171" s="6">
        <f>[5]Sum!T130/1000</f>
        <v>2.5665606206350167</v>
      </c>
      <c r="N171" s="6">
        <f>M171</f>
        <v>2.5665606206350167</v>
      </c>
      <c r="O171" s="16">
        <f>NPV(0.1,J171:J191)</f>
        <v>297.65189759524708</v>
      </c>
      <c r="P171" s="11">
        <f>[5]Sum!$L101/1000</f>
        <v>270.55974411888963</v>
      </c>
      <c r="Q171" s="11">
        <f>[5]Sum!$L101/1000</f>
        <v>270.55974411888963</v>
      </c>
      <c r="R171">
        <f>R149</f>
        <v>0</v>
      </c>
    </row>
    <row r="172" spans="1:28" x14ac:dyDescent="0.3">
      <c r="B172">
        <f>[5]Sum!B131</f>
        <v>2011</v>
      </c>
      <c r="C172" s="10">
        <f>[5]Sum!D131/1000</f>
        <v>0.33385955746869878</v>
      </c>
      <c r="D172" s="10">
        <f>[5]Sum!H131/1000</f>
        <v>0.11413934609870233</v>
      </c>
      <c r="E172" s="10">
        <f>[5]Sum!I131/1000</f>
        <v>0</v>
      </c>
      <c r="F172" s="10">
        <f>[5]Sum!E131/1000</f>
        <v>12.796022400000002</v>
      </c>
      <c r="G172" s="10">
        <f>[5]Sum!J131/1000-[5]Sum!K131/1000</f>
        <v>0</v>
      </c>
      <c r="H172" s="10">
        <f>[5]Sum!C131/1000</f>
        <v>7.7874364361097355</v>
      </c>
      <c r="I172" s="10">
        <f t="shared" si="12"/>
        <v>0</v>
      </c>
      <c r="J172" s="10">
        <f t="shared" ref="J172:J191" si="13">SUM(C172:I172)</f>
        <v>21.031457739677137</v>
      </c>
      <c r="K172" s="10">
        <f>[5]Sum!M131*8.76/1000</f>
        <v>291.85078800000002</v>
      </c>
      <c r="L172" s="11">
        <f t="shared" ref="L172:L191" si="14">J172/K172*1000</f>
        <v>72.062364072414752</v>
      </c>
      <c r="M172" s="6">
        <f>[5]Sum!T131/1000</f>
        <v>2.0654408037000009</v>
      </c>
      <c r="N172" s="6">
        <f>N171+M172</f>
        <v>4.6320014243350176</v>
      </c>
      <c r="P172" s="11">
        <f>[5]Sum!$L102/1000</f>
        <v>279.58834780117922</v>
      </c>
      <c r="Q172" s="11">
        <f>[5]Sum!$L102/1000</f>
        <v>279.58834780117922</v>
      </c>
      <c r="R172">
        <f t="shared" ref="R172:R191" si="15">R150</f>
        <v>0</v>
      </c>
    </row>
    <row r="173" spans="1:28" x14ac:dyDescent="0.3">
      <c r="B173">
        <f>[5]Sum!B132</f>
        <v>2012</v>
      </c>
      <c r="C173" s="10">
        <f>[5]Sum!D132/1000</f>
        <v>0.50532605927092289</v>
      </c>
      <c r="D173" s="10">
        <f>[5]Sum!H132/1000</f>
        <v>0.3271169170054517</v>
      </c>
      <c r="E173" s="10">
        <f>[5]Sum!I132/1000</f>
        <v>0</v>
      </c>
      <c r="F173" s="10">
        <f>[5]Sum!E132/1000</f>
        <v>13.915598399999999</v>
      </c>
      <c r="G173" s="10">
        <f>[5]Sum!J132/1000-[5]Sum!K132/1000</f>
        <v>0</v>
      </c>
      <c r="H173" s="10">
        <f>[5]Sum!C132/1000</f>
        <v>7.9373517782665735</v>
      </c>
      <c r="I173" s="10">
        <f t="shared" si="12"/>
        <v>0</v>
      </c>
      <c r="J173" s="10">
        <f t="shared" si="13"/>
        <v>22.685393154542947</v>
      </c>
      <c r="K173" s="10">
        <f>[5]Sum!M132*8.76/1000</f>
        <v>302.78326800000002</v>
      </c>
      <c r="L173" s="11">
        <f t="shared" si="14"/>
        <v>74.922875707064975</v>
      </c>
      <c r="M173" s="6">
        <f>[5]Sum!T132/1000</f>
        <v>4.0930303658194234</v>
      </c>
      <c r="N173" s="6">
        <f t="shared" ref="N173:N191" si="16">N172+M173</f>
        <v>8.725031790154441</v>
      </c>
      <c r="P173" s="11">
        <f>[5]Sum!$L103/1000</f>
        <v>289.9919234802768</v>
      </c>
      <c r="Q173" s="11">
        <f>[5]Sum!$L103/1000</f>
        <v>289.9919234802768</v>
      </c>
      <c r="R173">
        <f t="shared" si="15"/>
        <v>0</v>
      </c>
    </row>
    <row r="174" spans="1:28" x14ac:dyDescent="0.3">
      <c r="B174">
        <f>[5]Sum!B133</f>
        <v>2013</v>
      </c>
      <c r="C174" s="10">
        <f>[5]Sum!D133/1000</f>
        <v>0.96761830071818222</v>
      </c>
      <c r="D174" s="10">
        <f>[5]Sum!H133/1000</f>
        <v>0.72050634977399342</v>
      </c>
      <c r="E174" s="10">
        <f>[5]Sum!I133/1000</f>
        <v>0</v>
      </c>
      <c r="F174" s="10">
        <f>[5]Sum!E133/1000</f>
        <v>15.16339638</v>
      </c>
      <c r="G174" s="10">
        <f>[5]Sum!J133/1000-[5]Sum!K133/1000</f>
        <v>0</v>
      </c>
      <c r="H174" s="10">
        <f>[5]Sum!C133/1000</f>
        <v>8.0626328820722062</v>
      </c>
      <c r="I174" s="10">
        <f t="shared" si="12"/>
        <v>0</v>
      </c>
      <c r="J174" s="10">
        <f t="shared" si="13"/>
        <v>24.91415391256438</v>
      </c>
      <c r="K174" s="10">
        <f>[5]Sum!M133*8.76/1000</f>
        <v>315.68937600000004</v>
      </c>
      <c r="L174" s="11">
        <f t="shared" si="14"/>
        <v>78.919836417188705</v>
      </c>
      <c r="M174" s="6">
        <f>[5]Sum!T133/1000</f>
        <v>9.027915501992041</v>
      </c>
      <c r="N174" s="6">
        <f t="shared" si="16"/>
        <v>17.75294729214648</v>
      </c>
      <c r="P174" s="11">
        <f>[5]Sum!$L104/1000</f>
        <v>299.83343978631848</v>
      </c>
      <c r="Q174" s="11">
        <f>[5]Sum!$L104/1000</f>
        <v>299.83343978631848</v>
      </c>
      <c r="R174">
        <f t="shared" si="15"/>
        <v>0</v>
      </c>
    </row>
    <row r="175" spans="1:28" x14ac:dyDescent="0.3">
      <c r="B175">
        <f>[5]Sum!B134</f>
        <v>2014</v>
      </c>
      <c r="C175" s="10">
        <f>[5]Sum!D134/1000</f>
        <v>1.9982509651579654</v>
      </c>
      <c r="D175" s="10">
        <f>[5]Sum!H134/1000</f>
        <v>1.1305902225958682</v>
      </c>
      <c r="E175" s="10">
        <f>[5]Sum!I134/1000</f>
        <v>0</v>
      </c>
      <c r="F175" s="10">
        <f>[5]Sum!E134/1000</f>
        <v>15.735927511999998</v>
      </c>
      <c r="G175" s="10">
        <f>[5]Sum!J134/1000-[5]Sum!K134/1000</f>
        <v>0</v>
      </c>
      <c r="H175" s="10">
        <f>[5]Sum!C134/1000</f>
        <v>8.2004581501568179</v>
      </c>
      <c r="I175" s="10">
        <f t="shared" si="12"/>
        <v>0</v>
      </c>
      <c r="J175" s="10">
        <f t="shared" si="13"/>
        <v>27.065226849910651</v>
      </c>
      <c r="K175" s="10">
        <f>[5]Sum!M134*8.76/1000</f>
        <v>326.20838399999997</v>
      </c>
      <c r="L175" s="11">
        <f t="shared" si="14"/>
        <v>82.969133159712584</v>
      </c>
      <c r="M175" s="6">
        <f>[5]Sum!T134/1000</f>
        <v>15.265142099774963</v>
      </c>
      <c r="N175" s="6">
        <f t="shared" si="16"/>
        <v>33.018089391921443</v>
      </c>
      <c r="P175" s="11">
        <f>[5]Sum!$L105/1000</f>
        <v>302.77863843202078</v>
      </c>
      <c r="Q175" s="11">
        <f>[5]Sum!$L105/1000</f>
        <v>302.77863843202078</v>
      </c>
      <c r="R175">
        <f t="shared" si="15"/>
        <v>1.47</v>
      </c>
    </row>
    <row r="176" spans="1:28" x14ac:dyDescent="0.3">
      <c r="B176">
        <f>[5]Sum!B135</f>
        <v>2015</v>
      </c>
      <c r="C176" s="10">
        <f>[5]Sum!D135/1000</f>
        <v>2.8444261852044419</v>
      </c>
      <c r="D176" s="10">
        <f>[5]Sum!H135/1000</f>
        <v>1.6111022070079828</v>
      </c>
      <c r="E176" s="10">
        <f>[5]Sum!I135/1000</f>
        <v>2.2227528156600361E-2</v>
      </c>
      <c r="F176" s="10">
        <f>[5]Sum!E135/1000</f>
        <v>16.837714582</v>
      </c>
      <c r="G176" s="10">
        <f>[5]Sum!J135/1000-[5]Sum!K135/1000</f>
        <v>0</v>
      </c>
      <c r="H176" s="10">
        <f>[5]Sum!C135/1000</f>
        <v>8.3763537668537129</v>
      </c>
      <c r="I176" s="10">
        <f t="shared" si="12"/>
        <v>0</v>
      </c>
      <c r="J176" s="10">
        <f t="shared" si="13"/>
        <v>29.691824269222735</v>
      </c>
      <c r="K176" s="10">
        <f>[5]Sum!M135*8.76/1000</f>
        <v>339.84244800000005</v>
      </c>
      <c r="L176" s="11">
        <f t="shared" si="14"/>
        <v>87.369380852690696</v>
      </c>
      <c r="M176" s="6">
        <f>[5]Sum!T135/1000</f>
        <v>14.306330839688295</v>
      </c>
      <c r="N176" s="6">
        <f t="shared" si="16"/>
        <v>47.324420231609736</v>
      </c>
      <c r="P176" s="11">
        <f>[5]Sum!$L106/1000</f>
        <v>309.95754897758394</v>
      </c>
      <c r="Q176" s="11">
        <f>[5]Sum!$L106/1000</f>
        <v>309.95754897758394</v>
      </c>
      <c r="R176">
        <f t="shared" si="15"/>
        <v>2.94</v>
      </c>
    </row>
    <row r="177" spans="2:18" x14ac:dyDescent="0.3">
      <c r="B177">
        <f>[5]Sum!B136</f>
        <v>2016</v>
      </c>
      <c r="C177" s="10">
        <f>[5]Sum!D136/1000</f>
        <v>3.6452694814121642</v>
      </c>
      <c r="D177" s="10">
        <f>[5]Sum!H136/1000</f>
        <v>2.1570670037829429</v>
      </c>
      <c r="E177" s="10">
        <f>[5]Sum!I136/1000</f>
        <v>4.0268483688704504E-2</v>
      </c>
      <c r="F177" s="10">
        <f>[5]Sum!E136/1000</f>
        <v>17.794413310000003</v>
      </c>
      <c r="G177" s="10">
        <f>[5]Sum!J136/1000-[5]Sum!K136/1000</f>
        <v>0</v>
      </c>
      <c r="H177" s="10">
        <f>[5]Sum!C136/1000</f>
        <v>8.4582600977875622</v>
      </c>
      <c r="I177" s="10">
        <f t="shared" si="12"/>
        <v>0</v>
      </c>
      <c r="J177" s="10">
        <f t="shared" si="13"/>
        <v>32.095278376671374</v>
      </c>
      <c r="K177" s="10">
        <f>[5]Sum!M136*8.76/1000</f>
        <v>353.15852399999994</v>
      </c>
      <c r="L177" s="11">
        <f t="shared" si="14"/>
        <v>90.880656123343002</v>
      </c>
      <c r="M177" s="6">
        <f>[5]Sum!T136/1000</f>
        <v>14.707344355725786</v>
      </c>
      <c r="N177" s="6">
        <f t="shared" si="16"/>
        <v>62.031764587335523</v>
      </c>
      <c r="P177" s="11">
        <f>[5]Sum!$L107/1000</f>
        <v>327.8749011079824</v>
      </c>
      <c r="Q177" s="11">
        <f>[5]Sum!$L107/1000</f>
        <v>327.8749011079824</v>
      </c>
      <c r="R177">
        <f t="shared" si="15"/>
        <v>4.41</v>
      </c>
    </row>
    <row r="178" spans="2:18" x14ac:dyDescent="0.3">
      <c r="B178">
        <f>[5]Sum!B137</f>
        <v>2017</v>
      </c>
      <c r="C178" s="10">
        <f>[5]Sum!D137/1000</f>
        <v>4.455364958436431</v>
      </c>
      <c r="D178" s="10">
        <f>[5]Sum!H137/1000</f>
        <v>2.7649429714857634</v>
      </c>
      <c r="E178" s="10">
        <f>[5]Sum!I137/1000</f>
        <v>4.5771726985293713E-2</v>
      </c>
      <c r="F178" s="10">
        <f>[5]Sum!E137/1000</f>
        <v>18.625881170000003</v>
      </c>
      <c r="G178" s="10">
        <f>[5]Sum!J137/1000-[5]Sum!K137/1000</f>
        <v>0</v>
      </c>
      <c r="H178" s="10">
        <f>[5]Sum!C137/1000</f>
        <v>8.557750305746227</v>
      </c>
      <c r="I178" s="10">
        <f t="shared" si="12"/>
        <v>0</v>
      </c>
      <c r="J178" s="10">
        <f t="shared" si="13"/>
        <v>34.449711132653718</v>
      </c>
      <c r="K178" s="10">
        <f>[5]Sum!M137*8.76/1000</f>
        <v>368.00321999999994</v>
      </c>
      <c r="L178" s="11">
        <f t="shared" si="14"/>
        <v>93.612526359562082</v>
      </c>
      <c r="M178" s="6">
        <f>[5]Sum!T137/1000</f>
        <v>15.369174123191105</v>
      </c>
      <c r="N178" s="6">
        <f t="shared" si="16"/>
        <v>77.400938710526631</v>
      </c>
      <c r="P178" s="11">
        <f>[5]Sum!$L108/1000</f>
        <v>330.89398273826396</v>
      </c>
      <c r="Q178" s="11">
        <f>[5]Sum!$L108/1000</f>
        <v>330.89398273826396</v>
      </c>
      <c r="R178">
        <f t="shared" si="15"/>
        <v>5.88</v>
      </c>
    </row>
    <row r="179" spans="2:18" x14ac:dyDescent="0.3">
      <c r="B179">
        <f>[5]Sum!B138</f>
        <v>2018</v>
      </c>
      <c r="C179" s="10">
        <f>[5]Sum!D138/1000</f>
        <v>5.1707973743695002</v>
      </c>
      <c r="D179" s="10">
        <f>[5]Sum!H138/1000</f>
        <v>3.3665407243797212</v>
      </c>
      <c r="E179" s="10">
        <f>[5]Sum!I138/1000</f>
        <v>4.784667526589706E-2</v>
      </c>
      <c r="F179" s="10">
        <f>[5]Sum!E138/1000</f>
        <v>19.43158773</v>
      </c>
      <c r="G179" s="10">
        <f>[5]Sum!J138/1000-[5]Sum!K138/1000</f>
        <v>0</v>
      </c>
      <c r="H179" s="10">
        <f>[5]Sum!C138/1000</f>
        <v>8.6311419463093841</v>
      </c>
      <c r="I179" s="10">
        <f t="shared" si="12"/>
        <v>0</v>
      </c>
      <c r="J179" s="10">
        <f t="shared" si="13"/>
        <v>36.6479144503245</v>
      </c>
      <c r="K179" s="10">
        <f>[5]Sum!M138*8.76/1000</f>
        <v>383.83341599999983</v>
      </c>
      <c r="L179" s="11">
        <f t="shared" si="14"/>
        <v>95.478697066657986</v>
      </c>
      <c r="M179" s="6">
        <f>[5]Sum!T138/1000</f>
        <v>14.292012397649009</v>
      </c>
      <c r="N179" s="6">
        <f t="shared" si="16"/>
        <v>91.692951108175635</v>
      </c>
      <c r="P179" s="11">
        <f>[5]Sum!$L109/1000</f>
        <v>333.33961167573597</v>
      </c>
      <c r="Q179" s="11">
        <f>[5]Sum!$L109/1000</f>
        <v>333.33961167573597</v>
      </c>
      <c r="R179">
        <f t="shared" si="15"/>
        <v>7.35</v>
      </c>
    </row>
    <row r="180" spans="2:18" x14ac:dyDescent="0.3">
      <c r="B180">
        <f>[5]Sum!B139</f>
        <v>2019</v>
      </c>
      <c r="C180" s="10">
        <f>[5]Sum!D139/1000</f>
        <v>5.9469001374069812</v>
      </c>
      <c r="D180" s="10">
        <f>[5]Sum!H139/1000</f>
        <v>4.0111475178602403</v>
      </c>
      <c r="E180" s="10">
        <f>[5]Sum!I139/1000</f>
        <v>4.8726900784845019E-2</v>
      </c>
      <c r="F180" s="10">
        <f>[5]Sum!E139/1000</f>
        <v>20.514990419999997</v>
      </c>
      <c r="G180" s="10">
        <f>[5]Sum!J139/1000-[5]Sum!K139/1000</f>
        <v>0</v>
      </c>
      <c r="H180" s="10">
        <f>[5]Sum!C139/1000</f>
        <v>8.7171761906346212</v>
      </c>
      <c r="I180" s="10">
        <f t="shared" si="12"/>
        <v>0</v>
      </c>
      <c r="J180" s="10">
        <f t="shared" si="13"/>
        <v>39.238941166686686</v>
      </c>
      <c r="K180" s="10">
        <f>[5]Sum!M139*8.76/1000</f>
        <v>400.74722400000007</v>
      </c>
      <c r="L180" s="11">
        <f t="shared" si="14"/>
        <v>97.914442862582817</v>
      </c>
      <c r="M180" s="6">
        <f>[5]Sum!T139/1000</f>
        <v>15.34770036832324</v>
      </c>
      <c r="N180" s="6">
        <f t="shared" si="16"/>
        <v>107.04065147649888</v>
      </c>
      <c r="P180" s="11">
        <f>[5]Sum!$L110/1000</f>
        <v>337.8974488574641</v>
      </c>
      <c r="Q180" s="11">
        <f>[5]Sum!$L110/1000</f>
        <v>337.8974488574641</v>
      </c>
      <c r="R180">
        <f t="shared" si="15"/>
        <v>8.82</v>
      </c>
    </row>
    <row r="181" spans="2:18" x14ac:dyDescent="0.3">
      <c r="B181">
        <f>[5]Sum!B140</f>
        <v>2020</v>
      </c>
      <c r="C181" s="10">
        <f>[5]Sum!D140/1000</f>
        <v>6.6489453284039293</v>
      </c>
      <c r="D181" s="10">
        <f>[5]Sum!H140/1000</f>
        <v>4.6505896606866459</v>
      </c>
      <c r="E181" s="10">
        <f>[5]Sum!I140/1000</f>
        <v>5.7374199606926461E-2</v>
      </c>
      <c r="F181" s="10">
        <f>[5]Sum!E140/1000</f>
        <v>22.017011609999997</v>
      </c>
      <c r="G181" s="10">
        <f>[5]Sum!J140/1000-[5]Sum!K140/1000</f>
        <v>0</v>
      </c>
      <c r="H181" s="10">
        <f>[5]Sum!C140/1000</f>
        <v>8.8098307346318183</v>
      </c>
      <c r="I181" s="10">
        <f t="shared" si="12"/>
        <v>0</v>
      </c>
      <c r="J181" s="10">
        <f t="shared" si="13"/>
        <v>42.183751533329314</v>
      </c>
      <c r="K181" s="10">
        <f>[5]Sum!M140*8.76/1000</f>
        <v>416.34790800000002</v>
      </c>
      <c r="L181" s="11">
        <f t="shared" si="14"/>
        <v>101.31851445097044</v>
      </c>
      <c r="M181" s="6">
        <f>[5]Sum!T140/1000</f>
        <v>14.65665608846734</v>
      </c>
      <c r="N181" s="6">
        <f t="shared" si="16"/>
        <v>121.69730756496622</v>
      </c>
      <c r="P181" s="11">
        <f>[5]Sum!$L111/1000</f>
        <v>343.94046613208639</v>
      </c>
      <c r="Q181" s="11">
        <f>[5]Sum!$L111/1000</f>
        <v>343.94046613208639</v>
      </c>
      <c r="R181">
        <f t="shared" si="15"/>
        <v>10.29</v>
      </c>
    </row>
    <row r="182" spans="2:18" x14ac:dyDescent="0.3">
      <c r="B182">
        <f>[5]Sum!B141</f>
        <v>2021</v>
      </c>
      <c r="C182" s="10">
        <f>[5]Sum!D141/1000</f>
        <v>7.1427987258480616</v>
      </c>
      <c r="D182" s="10">
        <f>[5]Sum!H141/1000</f>
        <v>5.2754875041027329</v>
      </c>
      <c r="E182" s="10">
        <f>[5]Sum!I141/1000</f>
        <v>6.2732572453522151E-2</v>
      </c>
      <c r="F182" s="10">
        <f>[5]Sum!E141/1000</f>
        <v>23.511791589999998</v>
      </c>
      <c r="G182" s="10">
        <f>[5]Sum!J141/1000-[5]Sum!K141/1000</f>
        <v>0</v>
      </c>
      <c r="H182" s="10">
        <f>[5]Sum!C141/1000</f>
        <v>8.8614817579195844</v>
      </c>
      <c r="I182" s="10">
        <f t="shared" si="12"/>
        <v>0</v>
      </c>
      <c r="J182" s="10">
        <f t="shared" si="13"/>
        <v>44.8542921503239</v>
      </c>
      <c r="K182" s="10">
        <f>[5]Sum!M141*8.76/1000</f>
        <v>430.69328400000001</v>
      </c>
      <c r="L182" s="11">
        <f t="shared" si="14"/>
        <v>104.14439652679586</v>
      </c>
      <c r="M182" s="6">
        <f>[5]Sum!T141/1000</f>
        <v>12.373093735266</v>
      </c>
      <c r="N182" s="6">
        <f t="shared" si="16"/>
        <v>134.07040130023222</v>
      </c>
      <c r="P182" s="11">
        <f>[5]Sum!$L112/1000</f>
        <v>352.17940910687037</v>
      </c>
      <c r="Q182" s="11">
        <f>[5]Sum!$L112/1000</f>
        <v>352.17940910687037</v>
      </c>
      <c r="R182">
        <f t="shared" si="15"/>
        <v>11.76</v>
      </c>
    </row>
    <row r="183" spans="2:18" x14ac:dyDescent="0.3">
      <c r="B183">
        <f>[5]Sum!B142</f>
        <v>2022</v>
      </c>
      <c r="C183" s="10">
        <f>[5]Sum!D142/1000</f>
        <v>7.834631335237928</v>
      </c>
      <c r="D183" s="10">
        <f>[5]Sum!H142/1000</f>
        <v>5.8897551444223426</v>
      </c>
      <c r="E183" s="10">
        <f>[5]Sum!I142/1000</f>
        <v>7.0984686693659219E-2</v>
      </c>
      <c r="F183" s="10">
        <f>[5]Sum!E142/1000</f>
        <v>24.684371710000001</v>
      </c>
      <c r="G183" s="10">
        <f>[5]Sum!J142/1000-[5]Sum!K142/1000</f>
        <v>0</v>
      </c>
      <c r="H183" s="10">
        <f>[5]Sum!C142/1000</f>
        <v>8.9397091549265237</v>
      </c>
      <c r="I183" s="10">
        <f t="shared" si="12"/>
        <v>0</v>
      </c>
      <c r="J183" s="10">
        <f t="shared" si="13"/>
        <v>47.419452031280457</v>
      </c>
      <c r="K183" s="10">
        <f>[5]Sum!M142*8.76/1000</f>
        <v>444.47626800000006</v>
      </c>
      <c r="L183" s="11">
        <f t="shared" si="14"/>
        <v>106.68612802355615</v>
      </c>
      <c r="M183" s="6">
        <f>[5]Sum!T142/1000</f>
        <v>14.243512219147512</v>
      </c>
      <c r="N183" s="6">
        <f t="shared" si="16"/>
        <v>148.31391351937972</v>
      </c>
      <c r="P183" s="11">
        <f>[5]Sum!$L113/1000</f>
        <v>359.09731141957928</v>
      </c>
      <c r="Q183" s="11">
        <f>[5]Sum!$L113/1000</f>
        <v>359.09731141957928</v>
      </c>
      <c r="R183">
        <f t="shared" si="15"/>
        <v>13.23</v>
      </c>
    </row>
    <row r="184" spans="2:18" x14ac:dyDescent="0.3">
      <c r="B184">
        <f>[5]Sum!B143</f>
        <v>2023</v>
      </c>
      <c r="C184" s="10">
        <f>[5]Sum!D143/1000</f>
        <v>8.8845655338200178</v>
      </c>
      <c r="D184" s="10">
        <f>[5]Sum!H143/1000</f>
        <v>6.3958393610476554</v>
      </c>
      <c r="E184" s="10">
        <f>[5]Sum!I143/1000</f>
        <v>9.2482361190798557E-2</v>
      </c>
      <c r="F184" s="10">
        <f>[5]Sum!E143/1000</f>
        <v>25.346424189999997</v>
      </c>
      <c r="G184" s="10">
        <f>[5]Sum!J143/1000-[5]Sum!K143/1000</f>
        <v>0</v>
      </c>
      <c r="H184" s="10">
        <f>[5]Sum!C143/1000</f>
        <v>9.1108317111566066</v>
      </c>
      <c r="I184" s="10">
        <f t="shared" si="12"/>
        <v>0</v>
      </c>
      <c r="J184" s="10">
        <f t="shared" si="13"/>
        <v>49.830143157215076</v>
      </c>
      <c r="K184" s="10">
        <f>[5]Sum!M143*8.76/1000</f>
        <v>458.38802399999997</v>
      </c>
      <c r="L184" s="11">
        <f t="shared" si="14"/>
        <v>108.70734082968774</v>
      </c>
      <c r="M184" s="6">
        <f>[5]Sum!T143/1000</f>
        <v>16.903226366023549</v>
      </c>
      <c r="N184" s="6">
        <f t="shared" si="16"/>
        <v>165.21713988540327</v>
      </c>
      <c r="P184" s="11">
        <f>[5]Sum!$L114/1000</f>
        <v>359.29510148402397</v>
      </c>
      <c r="Q184" s="11">
        <f>[5]Sum!$L114/1000</f>
        <v>359.29510148402397</v>
      </c>
      <c r="R184">
        <f t="shared" si="15"/>
        <v>14.7</v>
      </c>
    </row>
    <row r="185" spans="2:18" x14ac:dyDescent="0.3">
      <c r="B185">
        <f>[5]Sum!B144</f>
        <v>2024</v>
      </c>
      <c r="C185" s="10">
        <f>[5]Sum!D144/1000</f>
        <v>10.099064474904155</v>
      </c>
      <c r="D185" s="10">
        <f>[5]Sum!H144/1000</f>
        <v>6.9817827257166147</v>
      </c>
      <c r="E185" s="10">
        <f>[5]Sum!I144/1000</f>
        <v>0.10084175291605744</v>
      </c>
      <c r="F185" s="10">
        <f>[5]Sum!E144/1000</f>
        <v>25.723479709999996</v>
      </c>
      <c r="G185" s="10">
        <f>[5]Sum!J144/1000-[5]Sum!K144/1000</f>
        <v>0</v>
      </c>
      <c r="H185" s="10">
        <f>[5]Sum!C144/1000</f>
        <v>9.4074381157639007</v>
      </c>
      <c r="I185" s="10">
        <f t="shared" si="12"/>
        <v>0</v>
      </c>
      <c r="J185" s="10">
        <f t="shared" si="13"/>
        <v>52.312606779300729</v>
      </c>
      <c r="K185" s="10">
        <f>[5]Sum!M144*8.76/1000</f>
        <v>472.73164800000001</v>
      </c>
      <c r="L185" s="11">
        <f t="shared" si="14"/>
        <v>110.6602593683356</v>
      </c>
      <c r="M185" s="6">
        <f>[5]Sum!T144/1000</f>
        <v>18.824628171822368</v>
      </c>
      <c r="N185" s="6">
        <f t="shared" si="16"/>
        <v>184.04176805722562</v>
      </c>
      <c r="P185" s="11">
        <f>[5]Sum!$L115/1000</f>
        <v>353.30428127942395</v>
      </c>
      <c r="Q185" s="11">
        <f>[5]Sum!$L115/1000</f>
        <v>353.30428127942395</v>
      </c>
      <c r="R185">
        <f t="shared" si="15"/>
        <v>16.170000000000002</v>
      </c>
    </row>
    <row r="186" spans="2:18" x14ac:dyDescent="0.3">
      <c r="B186">
        <f>[5]Sum!B145</f>
        <v>2025</v>
      </c>
      <c r="C186" s="10">
        <f>[5]Sum!D145/1000</f>
        <v>12.056922428860114</v>
      </c>
      <c r="D186" s="10">
        <f>[5]Sum!H145/1000</f>
        <v>7.4572877065580556</v>
      </c>
      <c r="E186" s="10">
        <f>[5]Sum!I145/1000</f>
        <v>0.1062313004164492</v>
      </c>
      <c r="F186" s="10">
        <f>[5]Sum!E145/1000</f>
        <v>25.652686330000002</v>
      </c>
      <c r="G186" s="10">
        <f>[5]Sum!J145/1000-[5]Sum!K145/1000</f>
        <v>0</v>
      </c>
      <c r="H186" s="10">
        <f>[5]Sum!C145/1000</f>
        <v>9.3924786138984455</v>
      </c>
      <c r="I186" s="10">
        <f t="shared" si="12"/>
        <v>0</v>
      </c>
      <c r="J186" s="10">
        <f t="shared" si="13"/>
        <v>54.665606379733063</v>
      </c>
      <c r="K186" s="10">
        <f>[5]Sum!M145*8.76/1000</f>
        <v>489.49565999999999</v>
      </c>
      <c r="L186" s="11">
        <f t="shared" si="14"/>
        <v>111.67740768065863</v>
      </c>
      <c r="M186" s="6">
        <f>[5]Sum!T145/1000</f>
        <v>24.599135842875011</v>
      </c>
      <c r="N186" s="6">
        <f t="shared" si="16"/>
        <v>208.64090390010062</v>
      </c>
      <c r="P186" s="11">
        <f>[5]Sum!$L116/1000</f>
        <v>342.32114631662398</v>
      </c>
      <c r="Q186" s="11">
        <f>[5]Sum!$L116/1000</f>
        <v>342.32114631662398</v>
      </c>
      <c r="R186">
        <f t="shared" si="15"/>
        <v>17.64</v>
      </c>
    </row>
    <row r="187" spans="2:18" x14ac:dyDescent="0.3">
      <c r="B187">
        <f>[5]Sum!B146</f>
        <v>2026</v>
      </c>
      <c r="C187" s="10">
        <f>[5]Sum!D146/1000</f>
        <v>13.418792175667889</v>
      </c>
      <c r="D187" s="10">
        <f>[5]Sum!H146/1000</f>
        <v>7.9410716422173699</v>
      </c>
      <c r="E187" s="10">
        <f>[5]Sum!I146/1000</f>
        <v>0.11388559482496746</v>
      </c>
      <c r="F187" s="10">
        <f>[5]Sum!E146/1000</f>
        <v>26.34539942</v>
      </c>
      <c r="G187" s="10">
        <f>[5]Sum!J146/1000-[5]Sum!K146/1000</f>
        <v>0</v>
      </c>
      <c r="H187" s="10">
        <f>[5]Sum!C146/1000</f>
        <v>9.5158117922849232</v>
      </c>
      <c r="I187" s="10">
        <f t="shared" si="12"/>
        <v>0</v>
      </c>
      <c r="J187" s="10">
        <f t="shared" si="13"/>
        <v>57.334960624995148</v>
      </c>
      <c r="K187" s="10">
        <f>[5]Sum!M146*8.76/1000</f>
        <v>506.33763599999997</v>
      </c>
      <c r="L187" s="11">
        <f t="shared" si="14"/>
        <v>113.23464137079304</v>
      </c>
      <c r="M187" s="6">
        <f>[5]Sum!T146/1000</f>
        <v>18.772796527135281</v>
      </c>
      <c r="N187" s="6">
        <f t="shared" si="16"/>
        <v>227.41370042723591</v>
      </c>
      <c r="P187" s="11">
        <f>[5]Sum!$L117/1000</f>
        <v>342.31124866733757</v>
      </c>
      <c r="Q187" s="11">
        <f>[5]Sum!$L117/1000</f>
        <v>342.31124866733757</v>
      </c>
      <c r="R187">
        <f t="shared" si="15"/>
        <v>19.11</v>
      </c>
    </row>
    <row r="188" spans="2:18" x14ac:dyDescent="0.3">
      <c r="B188">
        <f>[5]Sum!B147</f>
        <v>2027</v>
      </c>
      <c r="C188" s="10">
        <f>[5]Sum!D147/1000</f>
        <v>14.623128906777628</v>
      </c>
      <c r="D188" s="10">
        <f>[5]Sum!H147/1000</f>
        <v>8.5198023095530004</v>
      </c>
      <c r="E188" s="10">
        <f>[5]Sum!I147/1000</f>
        <v>0.12755751431771015</v>
      </c>
      <c r="F188" s="10">
        <f>[5]Sum!E147/1000</f>
        <v>27.156331619999996</v>
      </c>
      <c r="G188" s="10">
        <f>[5]Sum!J147/1000-[5]Sum!K147/1000</f>
        <v>0</v>
      </c>
      <c r="H188" s="10">
        <f>[5]Sum!C147/1000</f>
        <v>9.6484185763246746</v>
      </c>
      <c r="I188" s="10">
        <f t="shared" si="12"/>
        <v>0</v>
      </c>
      <c r="J188" s="10">
        <f t="shared" si="13"/>
        <v>60.075238926973014</v>
      </c>
      <c r="K188" s="10">
        <f>[5]Sum!M147*8.76/1000</f>
        <v>522.51910799999996</v>
      </c>
      <c r="L188" s="11">
        <f t="shared" si="14"/>
        <v>114.97232925493897</v>
      </c>
      <c r="M188" s="6">
        <f>[5]Sum!T147/1000</f>
        <v>18.57441581798323</v>
      </c>
      <c r="N188" s="6">
        <f t="shared" si="16"/>
        <v>245.98811624521915</v>
      </c>
      <c r="P188" s="11">
        <f>[5]Sum!$L118/1000</f>
        <v>342.61922846849757</v>
      </c>
      <c r="Q188" s="11">
        <f>[5]Sum!$L118/1000</f>
        <v>342.61922846849757</v>
      </c>
      <c r="R188">
        <f t="shared" si="15"/>
        <v>20.58</v>
      </c>
    </row>
    <row r="189" spans="2:18" x14ac:dyDescent="0.3">
      <c r="B189">
        <f>[5]Sum!B148</f>
        <v>2028</v>
      </c>
      <c r="C189" s="10">
        <f>[5]Sum!D148/1000</f>
        <v>15.958235586793199</v>
      </c>
      <c r="D189" s="10">
        <f>[5]Sum!H148/1000</f>
        <v>8.8812662171179078</v>
      </c>
      <c r="E189" s="10">
        <f>[5]Sum!I148/1000</f>
        <v>0.13327531258454292</v>
      </c>
      <c r="F189" s="10">
        <f>[5]Sum!E148/1000</f>
        <v>28.160502149999999</v>
      </c>
      <c r="G189" s="10">
        <f>[5]Sum!J148/1000-[5]Sum!K148/1000</f>
        <v>0</v>
      </c>
      <c r="H189" s="10">
        <f>[5]Sum!C148/1000</f>
        <v>9.7171663941039998</v>
      </c>
      <c r="I189" s="10">
        <f t="shared" si="12"/>
        <v>0</v>
      </c>
      <c r="J189" s="10">
        <f t="shared" si="13"/>
        <v>62.850445660599647</v>
      </c>
      <c r="K189" s="10">
        <f>[5]Sum!M148*8.76/1000</f>
        <v>538.74875999999995</v>
      </c>
      <c r="L189" s="11">
        <f t="shared" si="14"/>
        <v>116.66002843440356</v>
      </c>
      <c r="M189" s="6">
        <f>[5]Sum!T148/1000</f>
        <v>16.953808974162929</v>
      </c>
      <c r="N189" s="6">
        <f t="shared" si="16"/>
        <v>262.94192521938209</v>
      </c>
      <c r="P189" s="11">
        <f>[5]Sum!$L119/1000</f>
        <v>343.42671272267523</v>
      </c>
      <c r="Q189" s="11">
        <f>[5]Sum!$L119/1000</f>
        <v>343.42671272267523</v>
      </c>
      <c r="R189">
        <f t="shared" si="15"/>
        <v>22.05</v>
      </c>
    </row>
    <row r="190" spans="2:18" x14ac:dyDescent="0.3">
      <c r="B190">
        <f>[5]Sum!B149</f>
        <v>2029</v>
      </c>
      <c r="C190" s="10">
        <f>[5]Sum!D149/1000</f>
        <v>17.417373603533882</v>
      </c>
      <c r="D190" s="10">
        <f>[5]Sum!H149/1000</f>
        <v>9.1436160131629247</v>
      </c>
      <c r="E190" s="10">
        <f>[5]Sum!I149/1000</f>
        <v>0.13872537558936232</v>
      </c>
      <c r="F190" s="10">
        <f>[5]Sum!E149/1000</f>
        <v>28.922895029999999</v>
      </c>
      <c r="G190" s="10">
        <f>[5]Sum!J149/1000-[5]Sum!K149/1000</f>
        <v>0</v>
      </c>
      <c r="H190" s="10">
        <f>[5]Sum!C149/1000</f>
        <v>9.7986015138970135</v>
      </c>
      <c r="I190" s="10">
        <f t="shared" si="12"/>
        <v>0</v>
      </c>
      <c r="J190" s="10">
        <f t="shared" si="13"/>
        <v>65.421211536183179</v>
      </c>
      <c r="K190" s="10">
        <f>[5]Sum!M149*8.76/1000</f>
        <v>555.52941599999997</v>
      </c>
      <c r="L190" s="11">
        <f t="shared" si="14"/>
        <v>117.7637216895517</v>
      </c>
      <c r="M190" s="6">
        <f>[5]Sum!T149/1000</f>
        <v>16.986144873768204</v>
      </c>
      <c r="N190" s="6">
        <f t="shared" si="16"/>
        <v>279.92807009315027</v>
      </c>
      <c r="P190" s="11">
        <f>[5]Sum!$L120/1000</f>
        <v>343.60206492077765</v>
      </c>
      <c r="Q190" s="11">
        <f>[5]Sum!$L120/1000</f>
        <v>343.60206492077765</v>
      </c>
      <c r="R190">
        <f t="shared" si="15"/>
        <v>23.52</v>
      </c>
    </row>
    <row r="191" spans="2:18" x14ac:dyDescent="0.3">
      <c r="B191">
        <f>[5]Sum!B150</f>
        <v>2030</v>
      </c>
      <c r="C191" s="10">
        <f>[5]Sum!D150/1000</f>
        <v>18.836687150127791</v>
      </c>
      <c r="D191" s="10">
        <f>[5]Sum!H150/1000</f>
        <v>9.4594214749627952</v>
      </c>
      <c r="E191" s="10">
        <f>[5]Sum!I150/1000</f>
        <v>0.14343274831256944</v>
      </c>
      <c r="F191" s="10">
        <f>[5]Sum!E150/1000</f>
        <v>29.140072019999995</v>
      </c>
      <c r="G191" s="10">
        <f>[5]Sum!J150/1000-[5]Sum!K150/1000</f>
        <v>0</v>
      </c>
      <c r="H191" s="10">
        <f>[5]Sum!C150/1000</f>
        <v>9.5513355863109304</v>
      </c>
      <c r="I191" s="10">
        <f t="shared" si="12"/>
        <v>0</v>
      </c>
      <c r="J191" s="10">
        <f t="shared" si="13"/>
        <v>67.130948979714077</v>
      </c>
      <c r="K191" s="10">
        <f>[5]Sum!M150*8.76/1000</f>
        <v>569.87479200000007</v>
      </c>
      <c r="L191" s="11">
        <f t="shared" si="14"/>
        <v>117.79947090503008</v>
      </c>
      <c r="M191" s="6">
        <f>[5]Sum!T150/1000</f>
        <v>17.524178133910031</v>
      </c>
      <c r="N191" s="6">
        <f t="shared" si="16"/>
        <v>297.45224822706029</v>
      </c>
      <c r="P191" s="11">
        <f>[5]Sum!$L121/1000</f>
        <v>342.21057497999038</v>
      </c>
      <c r="Q191" s="11">
        <f>[5]Sum!$L121/1000</f>
        <v>342.21057497999038</v>
      </c>
      <c r="R191">
        <f t="shared" si="15"/>
        <v>25</v>
      </c>
    </row>
    <row r="193" spans="1:27" x14ac:dyDescent="0.3">
      <c r="A193" t="s">
        <v>10</v>
      </c>
      <c r="B193">
        <f>B171</f>
        <v>2010</v>
      </c>
      <c r="C193" s="10">
        <f>C171-C149</f>
        <v>-1.9384855526155542E-4</v>
      </c>
      <c r="D193" s="10">
        <f>D171-D149</f>
        <v>0</v>
      </c>
      <c r="E193" s="10">
        <f t="shared" ref="E193:M208" si="17">E171-E149</f>
        <v>0</v>
      </c>
      <c r="F193" s="10">
        <f t="shared" si="17"/>
        <v>4.901400000001388E-4</v>
      </c>
      <c r="G193" s="10">
        <f t="shared" si="17"/>
        <v>0</v>
      </c>
      <c r="H193" s="10">
        <f t="shared" si="17"/>
        <v>-5.4353724324940345E-5</v>
      </c>
      <c r="I193" s="10">
        <f t="shared" si="17"/>
        <v>0</v>
      </c>
      <c r="J193" s="10">
        <f t="shared" si="17"/>
        <v>2.4193772041414263E-4</v>
      </c>
      <c r="K193" s="10"/>
      <c r="L193" s="10">
        <f t="shared" si="17"/>
        <v>8.5908485364427634E-4</v>
      </c>
      <c r="M193" s="10">
        <f t="shared" si="17"/>
        <v>-2.0101331249997578E-3</v>
      </c>
    </row>
    <row r="194" spans="1:27" x14ac:dyDescent="0.3">
      <c r="B194">
        <f t="shared" ref="B194:B213" si="18">B172</f>
        <v>2011</v>
      </c>
      <c r="C194" s="10">
        <f t="shared" ref="C194:M209" si="19">C172-C150</f>
        <v>-2.7955616854223875E-3</v>
      </c>
      <c r="D194" s="10">
        <f t="shared" si="19"/>
        <v>9.337605492947848E-3</v>
      </c>
      <c r="E194" s="10">
        <f t="shared" si="19"/>
        <v>0</v>
      </c>
      <c r="F194" s="10">
        <f t="shared" si="19"/>
        <v>-2.1298699999995563E-2</v>
      </c>
      <c r="G194" s="10">
        <f t="shared" si="19"/>
        <v>0</v>
      </c>
      <c r="H194" s="10">
        <f t="shared" si="19"/>
        <v>-2.2793575232427088E-4</v>
      </c>
      <c r="I194" s="10">
        <f t="shared" si="17"/>
        <v>0</v>
      </c>
      <c r="J194" s="10">
        <f t="shared" si="17"/>
        <v>-1.4984591944795511E-2</v>
      </c>
      <c r="K194" s="10"/>
      <c r="L194" s="10">
        <f t="shared" si="17"/>
        <v>-5.1343332144071496E-2</v>
      </c>
      <c r="M194" s="10">
        <f t="shared" si="17"/>
        <v>8.4771117999999923E-2</v>
      </c>
      <c r="P194" t="str">
        <f>C147</f>
        <v xml:space="preserve"> Annualized Inv.: Generation </v>
      </c>
      <c r="Q194" t="str">
        <f t="shared" ref="Q194:S194" si="20">D147</f>
        <v>Annualized Domestic TnD costs</v>
      </c>
      <c r="R194" t="str">
        <f t="shared" si="20"/>
        <v xml:space="preserve"> Ann. Inv.: Cross-Border Transmission </v>
      </c>
      <c r="S194" t="str">
        <f t="shared" si="20"/>
        <v xml:space="preserve"> Fuel Costs </v>
      </c>
      <c r="T194" t="str">
        <f>H147</f>
        <v xml:space="preserve"> O&amp;M Costs (Gen)</v>
      </c>
      <c r="U194" t="str">
        <f>I147</f>
        <v>CO2 finance</v>
      </c>
      <c r="V194" t="str">
        <f>J147</f>
        <v xml:space="preserve"> Annualized Costs </v>
      </c>
      <c r="Y194" s="11">
        <f t="array" ref="Y194:AA201">TRANSPOSE(O194:V196)</f>
        <v>0</v>
      </c>
      <c r="Z194" s="11" t="str">
        <v>Discounted Costs</v>
      </c>
      <c r="AA194" s="11" t="str">
        <v>Undiscounted</v>
      </c>
    </row>
    <row r="195" spans="1:27" x14ac:dyDescent="0.3">
      <c r="B195">
        <f t="shared" si="18"/>
        <v>2012</v>
      </c>
      <c r="C195" s="10">
        <f t="shared" si="19"/>
        <v>-8.5960096099378935E-3</v>
      </c>
      <c r="D195" s="10">
        <f t="shared" si="19"/>
        <v>2.6102070892079443E-2</v>
      </c>
      <c r="E195" s="10">
        <f t="shared" si="19"/>
        <v>0</v>
      </c>
      <c r="F195" s="10">
        <f t="shared" si="19"/>
        <v>-7.3055939999997932E-2</v>
      </c>
      <c r="G195" s="10">
        <f t="shared" si="19"/>
        <v>0</v>
      </c>
      <c r="H195" s="10">
        <f t="shared" si="19"/>
        <v>-3.011735500541235E-3</v>
      </c>
      <c r="I195" s="10">
        <f t="shared" si="17"/>
        <v>0</v>
      </c>
      <c r="J195" s="10">
        <f t="shared" si="17"/>
        <v>-5.8561614218398006E-2</v>
      </c>
      <c r="K195" s="10"/>
      <c r="L195" s="10">
        <f t="shared" si="17"/>
        <v>-0.19341099858397115</v>
      </c>
      <c r="M195" s="10">
        <f t="shared" si="17"/>
        <v>0.13844328166100039</v>
      </c>
      <c r="O195" t="s">
        <v>50</v>
      </c>
      <c r="P195" s="10">
        <f>NPV(0.1,C171:C191)</f>
        <v>40.094813143078959</v>
      </c>
      <c r="Q195" s="10">
        <f>NPV(0.1,D171:D191)</f>
        <v>25.017349512298281</v>
      </c>
      <c r="R195" s="10">
        <f>NPV(0.1,E171:E191)</f>
        <v>0.33318297664358443</v>
      </c>
      <c r="S195" s="10">
        <f>NPV(0.1,F171:F191)</f>
        <v>159.09603800012269</v>
      </c>
      <c r="T195" s="10">
        <f>NPV(0.1,H171:H191)</f>
        <v>73.110513963103557</v>
      </c>
      <c r="U195" s="10">
        <f>NPV(0.1,I171:I191)</f>
        <v>0</v>
      </c>
      <c r="V195" s="10">
        <f>NPV(0.1,J171:J191)</f>
        <v>297.65189759524708</v>
      </c>
      <c r="Y195" s="11" t="str">
        <v xml:space="preserve"> Annualized Inv.: Generation </v>
      </c>
      <c r="Z195" s="11">
        <v>40.094813143078959</v>
      </c>
      <c r="AA195" s="11">
        <v>159.02180653369913</v>
      </c>
    </row>
    <row r="196" spans="1:27" x14ac:dyDescent="0.3">
      <c r="B196">
        <f t="shared" si="18"/>
        <v>2013</v>
      </c>
      <c r="C196" s="10">
        <f t="shared" si="19"/>
        <v>9.1829655316100212E-4</v>
      </c>
      <c r="D196" s="10">
        <f t="shared" si="19"/>
        <v>-1.4902584661374951E-2</v>
      </c>
      <c r="E196" s="10">
        <f t="shared" si="19"/>
        <v>0</v>
      </c>
      <c r="F196" s="10">
        <f t="shared" si="19"/>
        <v>8.3202399999997567E-3</v>
      </c>
      <c r="G196" s="10">
        <f t="shared" si="19"/>
        <v>0</v>
      </c>
      <c r="H196" s="10">
        <f t="shared" si="19"/>
        <v>5.9964488108121827E-4</v>
      </c>
      <c r="I196" s="10">
        <f t="shared" si="17"/>
        <v>0</v>
      </c>
      <c r="J196" s="10">
        <f t="shared" si="17"/>
        <v>-5.0644032271378592E-3</v>
      </c>
      <c r="K196" s="10"/>
      <c r="L196" s="10">
        <f t="shared" si="17"/>
        <v>-1.6042361929649473E-2</v>
      </c>
      <c r="M196" s="10">
        <f t="shared" si="17"/>
        <v>-0.39222565419699862</v>
      </c>
      <c r="O196" t="s">
        <v>51</v>
      </c>
      <c r="P196" s="10">
        <f>SUM(C171:C191)</f>
        <v>159.02180653369913</v>
      </c>
      <c r="Q196" s="10">
        <f t="shared" ref="Q196:S196" si="21">SUM(D171:D191)</f>
        <v>96.814663542484453</v>
      </c>
      <c r="R196" s="10">
        <f t="shared" si="21"/>
        <v>1.3523647337879059</v>
      </c>
      <c r="S196" s="10">
        <f t="shared" si="21"/>
        <v>449.30278434399997</v>
      </c>
      <c r="T196" s="10">
        <f>SUM(H171:H191)</f>
        <v>185.04972901819724</v>
      </c>
      <c r="U196" s="10">
        <f>SUM(I171:I191)</f>
        <v>0</v>
      </c>
      <c r="V196" s="10">
        <f>SUM(J171:J191)</f>
        <v>891.54134817216868</v>
      </c>
      <c r="Y196" s="11" t="str">
        <v>Annualized Domestic TnD costs</v>
      </c>
      <c r="Z196" s="11">
        <v>25.017349512298281</v>
      </c>
      <c r="AA196" s="11">
        <v>96.814663542484453</v>
      </c>
    </row>
    <row r="197" spans="1:27" x14ac:dyDescent="0.3">
      <c r="B197">
        <f t="shared" si="18"/>
        <v>2014</v>
      </c>
      <c r="C197" s="10">
        <f t="shared" si="19"/>
        <v>2.9042978467379577E-3</v>
      </c>
      <c r="D197" s="10">
        <f t="shared" si="19"/>
        <v>-1.4386430197882438E-2</v>
      </c>
      <c r="E197" s="10">
        <f t="shared" si="19"/>
        <v>0</v>
      </c>
      <c r="F197" s="10">
        <f t="shared" si="19"/>
        <v>1.0019620000001339E-2</v>
      </c>
      <c r="G197" s="10">
        <f t="shared" si="19"/>
        <v>0</v>
      </c>
      <c r="H197" s="10">
        <f t="shared" si="19"/>
        <v>-7.1341149352122102E-4</v>
      </c>
      <c r="I197" s="10">
        <f t="shared" si="17"/>
        <v>1.4822297186276501E-5</v>
      </c>
      <c r="J197" s="10">
        <f t="shared" si="17"/>
        <v>-2.161101547475397E-3</v>
      </c>
      <c r="K197" s="10"/>
      <c r="L197" s="10">
        <f t="shared" si="17"/>
        <v>-6.6249111104070835E-3</v>
      </c>
      <c r="M197" s="10">
        <f t="shared" si="17"/>
        <v>2.5963439916317554E-2</v>
      </c>
      <c r="Y197" s="11" t="str">
        <v xml:space="preserve"> Ann. Inv.: Cross-Border Transmission </v>
      </c>
      <c r="Z197" s="11">
        <v>0.33318297664358443</v>
      </c>
      <c r="AA197" s="11">
        <v>1.3523647337879059</v>
      </c>
    </row>
    <row r="198" spans="1:27" x14ac:dyDescent="0.3">
      <c r="B198">
        <f t="shared" si="18"/>
        <v>2015</v>
      </c>
      <c r="C198" s="10">
        <f t="shared" si="19"/>
        <v>-1.7594021773899016E-3</v>
      </c>
      <c r="D198" s="10">
        <f t="shared" si="19"/>
        <v>-1.4334828907114794E-2</v>
      </c>
      <c r="E198" s="10">
        <f t="shared" si="19"/>
        <v>-1.8338031644721253E-6</v>
      </c>
      <c r="F198" s="10">
        <f t="shared" si="19"/>
        <v>2.971120000000127E-2</v>
      </c>
      <c r="G198" s="10">
        <f t="shared" si="19"/>
        <v>0</v>
      </c>
      <c r="H198" s="10">
        <f t="shared" si="19"/>
        <v>-1.1836968872426468E-2</v>
      </c>
      <c r="I198" s="10">
        <f t="shared" si="17"/>
        <v>2.0997819321956464E-3</v>
      </c>
      <c r="J198" s="10">
        <f t="shared" si="17"/>
        <v>3.8779481720965236E-3</v>
      </c>
      <c r="K198" s="10"/>
      <c r="L198" s="10">
        <f t="shared" si="17"/>
        <v>1.1411017649265887E-2</v>
      </c>
      <c r="M198" s="10">
        <f t="shared" si="17"/>
        <v>-4.7791004761881695E-2</v>
      </c>
      <c r="Y198" s="11" t="str">
        <v xml:space="preserve"> Fuel Costs </v>
      </c>
      <c r="Z198" s="11">
        <v>159.09603800012269</v>
      </c>
      <c r="AA198" s="11">
        <v>449.30278434399997</v>
      </c>
    </row>
    <row r="199" spans="1:27" x14ac:dyDescent="0.3">
      <c r="B199">
        <f t="shared" si="18"/>
        <v>2016</v>
      </c>
      <c r="C199" s="10">
        <f t="shared" si="19"/>
        <v>-8.4093590373970351E-3</v>
      </c>
      <c r="D199" s="10">
        <f t="shared" si="19"/>
        <v>-1.0714747764018373E-2</v>
      </c>
      <c r="E199" s="10">
        <f t="shared" si="19"/>
        <v>-4.1260571200692209E-5</v>
      </c>
      <c r="F199" s="10">
        <f t="shared" si="19"/>
        <v>4.7832020000001307E-2</v>
      </c>
      <c r="G199" s="10">
        <f t="shared" si="19"/>
        <v>0</v>
      </c>
      <c r="H199" s="10">
        <f t="shared" si="19"/>
        <v>-1.1594235620984605E-2</v>
      </c>
      <c r="I199" s="10">
        <f t="shared" si="17"/>
        <v>4.6130883766268369E-3</v>
      </c>
      <c r="J199" s="10">
        <f t="shared" si="17"/>
        <v>2.1685505383025827E-2</v>
      </c>
      <c r="K199" s="10"/>
      <c r="L199" s="10">
        <f t="shared" si="17"/>
        <v>6.1404451285525852E-2</v>
      </c>
      <c r="M199" s="10">
        <f t="shared" si="17"/>
        <v>-3.0954888049995688E-2</v>
      </c>
      <c r="Y199" s="11" t="str">
        <v xml:space="preserve"> O&amp;M Costs (Gen)</v>
      </c>
      <c r="Z199" s="11">
        <v>73.110513963103557</v>
      </c>
      <c r="AA199" s="11">
        <v>185.04972901819724</v>
      </c>
    </row>
    <row r="200" spans="1:27" x14ac:dyDescent="0.3">
      <c r="B200">
        <f t="shared" si="18"/>
        <v>2017</v>
      </c>
      <c r="C200" s="10">
        <f t="shared" si="19"/>
        <v>-2.1627293621207855E-2</v>
      </c>
      <c r="D200" s="10">
        <f t="shared" si="19"/>
        <v>-6.5870569481045749E-3</v>
      </c>
      <c r="E200" s="10">
        <f t="shared" si="19"/>
        <v>1.4129453382279167E-3</v>
      </c>
      <c r="F200" s="10">
        <f t="shared" si="19"/>
        <v>1.2513910000002681E-2</v>
      </c>
      <c r="G200" s="10">
        <f t="shared" si="19"/>
        <v>0</v>
      </c>
      <c r="H200" s="10">
        <f t="shared" si="19"/>
        <v>-1.8376003559570364E-3</v>
      </c>
      <c r="I200" s="10">
        <f t="shared" si="17"/>
        <v>5.8253685868578939E-4</v>
      </c>
      <c r="J200" s="10">
        <f t="shared" si="17"/>
        <v>-1.5542558728355971E-2</v>
      </c>
      <c r="K200" s="10"/>
      <c r="L200" s="10">
        <f t="shared" si="17"/>
        <v>-4.223484438087155E-2</v>
      </c>
      <c r="M200" s="10">
        <f t="shared" si="17"/>
        <v>-7.7862402787785001E-2</v>
      </c>
      <c r="Y200" s="11" t="str">
        <v>CO2 finance</v>
      </c>
      <c r="Z200" s="11">
        <v>0</v>
      </c>
      <c r="AA200" s="11">
        <v>0</v>
      </c>
    </row>
    <row r="201" spans="1:27" x14ac:dyDescent="0.3">
      <c r="B201">
        <f t="shared" si="18"/>
        <v>2018</v>
      </c>
      <c r="C201" s="10">
        <f t="shared" si="19"/>
        <v>-3.4211787688735562E-2</v>
      </c>
      <c r="D201" s="10">
        <f t="shared" si="19"/>
        <v>7.7838424241649662E-4</v>
      </c>
      <c r="E201" s="10">
        <f t="shared" si="19"/>
        <v>-8.059564907867342E-4</v>
      </c>
      <c r="F201" s="10">
        <f t="shared" si="19"/>
        <v>4.3888680000002012E-2</v>
      </c>
      <c r="G201" s="10">
        <f t="shared" si="19"/>
        <v>0</v>
      </c>
      <c r="H201" s="10">
        <f t="shared" si="19"/>
        <v>-1.5090316248738134E-3</v>
      </c>
      <c r="I201" s="10">
        <f t="shared" si="17"/>
        <v>4.6943784915550449E-3</v>
      </c>
      <c r="J201" s="10">
        <f t="shared" si="17"/>
        <v>1.283466692957802E-2</v>
      </c>
      <c r="K201" s="10"/>
      <c r="L201" s="10">
        <f t="shared" si="17"/>
        <v>3.3438117669192025E-2</v>
      </c>
      <c r="M201" s="10">
        <f t="shared" si="17"/>
        <v>-7.638534239263528E-2</v>
      </c>
      <c r="Y201" s="11" t="str">
        <v xml:space="preserve"> Annualized Costs </v>
      </c>
      <c r="Z201" s="11">
        <v>297.65189759524708</v>
      </c>
      <c r="AA201" s="11">
        <v>891.54134817216868</v>
      </c>
    </row>
    <row r="202" spans="1:27" x14ac:dyDescent="0.3">
      <c r="B202">
        <f t="shared" si="18"/>
        <v>2019</v>
      </c>
      <c r="C202" s="10">
        <f t="shared" si="19"/>
        <v>-5.0337205933583817E-3</v>
      </c>
      <c r="D202" s="10">
        <f t="shared" si="19"/>
        <v>-1.4934834396401975E-2</v>
      </c>
      <c r="E202" s="10">
        <f t="shared" si="19"/>
        <v>-4.4423881659404751E-3</v>
      </c>
      <c r="F202" s="10">
        <f t="shared" si="19"/>
        <v>-0.27343700000000837</v>
      </c>
      <c r="G202" s="10">
        <f t="shared" si="19"/>
        <v>0</v>
      </c>
      <c r="H202" s="10">
        <f t="shared" si="19"/>
        <v>-1.7900180450213909E-2</v>
      </c>
      <c r="I202" s="10">
        <f t="shared" si="17"/>
        <v>3.9758754813427862E-3</v>
      </c>
      <c r="J202" s="10">
        <f t="shared" si="17"/>
        <v>-0.31177224812457638</v>
      </c>
      <c r="K202" s="10"/>
      <c r="L202" s="10">
        <f t="shared" si="17"/>
        <v>-0.77797731201397369</v>
      </c>
      <c r="M202" s="10">
        <f t="shared" si="17"/>
        <v>8.5074587608007235E-2</v>
      </c>
    </row>
    <row r="203" spans="1:27" x14ac:dyDescent="0.3">
      <c r="B203">
        <f t="shared" si="18"/>
        <v>2020</v>
      </c>
      <c r="C203" s="10">
        <f t="shared" si="19"/>
        <v>2.070677242899599E-2</v>
      </c>
      <c r="D203" s="10">
        <f t="shared" si="19"/>
        <v>-1.4338240292844695E-2</v>
      </c>
      <c r="E203" s="10">
        <f t="shared" si="19"/>
        <v>2.4756342720410468E-4</v>
      </c>
      <c r="F203" s="10">
        <f t="shared" si="19"/>
        <v>-8.2300780000007734E-2</v>
      </c>
      <c r="G203" s="10">
        <f t="shared" si="19"/>
        <v>0</v>
      </c>
      <c r="H203" s="10">
        <f t="shared" si="19"/>
        <v>-6.3841753362936515E-4</v>
      </c>
      <c r="I203" s="10">
        <f t="shared" si="17"/>
        <v>3.14021351875984E-2</v>
      </c>
      <c r="J203" s="10">
        <f t="shared" si="17"/>
        <v>-4.4920966782683536E-2</v>
      </c>
      <c r="K203" s="10"/>
      <c r="L203" s="10">
        <f t="shared" si="17"/>
        <v>-0.10789286056093772</v>
      </c>
      <c r="M203" s="10">
        <f t="shared" si="17"/>
        <v>0.31661249835182836</v>
      </c>
    </row>
    <row r="204" spans="1:27" x14ac:dyDescent="0.3">
      <c r="B204">
        <f t="shared" si="18"/>
        <v>2021</v>
      </c>
      <c r="C204" s="10">
        <f t="shared" si="19"/>
        <v>-0.14536894233137598</v>
      </c>
      <c r="D204" s="10">
        <f t="shared" si="19"/>
        <v>6.9921230674494517E-2</v>
      </c>
      <c r="E204" s="10">
        <f t="shared" si="19"/>
        <v>3.6804429511011483E-3</v>
      </c>
      <c r="F204" s="10">
        <f t="shared" si="19"/>
        <v>0.71567715999999493</v>
      </c>
      <c r="G204" s="10">
        <f t="shared" si="19"/>
        <v>0</v>
      </c>
      <c r="H204" s="10">
        <f t="shared" si="19"/>
        <v>-7.4111922650269335E-2</v>
      </c>
      <c r="I204" s="10">
        <f t="shared" si="17"/>
        <v>0.13444705154159906</v>
      </c>
      <c r="J204" s="10">
        <f t="shared" si="17"/>
        <v>0.70424502018554591</v>
      </c>
      <c r="K204" s="10"/>
      <c r="L204" s="10">
        <f t="shared" si="17"/>
        <v>1.6351427949954882</v>
      </c>
      <c r="M204" s="10">
        <f t="shared" si="17"/>
        <v>-0.65890566911218329</v>
      </c>
    </row>
    <row r="205" spans="1:27" x14ac:dyDescent="0.3">
      <c r="B205">
        <f t="shared" si="18"/>
        <v>2022</v>
      </c>
      <c r="C205" s="10">
        <f t="shared" si="19"/>
        <v>-0.23977129707582279</v>
      </c>
      <c r="D205" s="10">
        <f t="shared" si="19"/>
        <v>0.1289626155401864</v>
      </c>
      <c r="E205" s="10">
        <f t="shared" si="19"/>
        <v>6.9941252693072886E-3</v>
      </c>
      <c r="F205" s="10">
        <f t="shared" si="19"/>
        <v>1.2204678600000065</v>
      </c>
      <c r="G205" s="10">
        <f t="shared" si="19"/>
        <v>0</v>
      </c>
      <c r="H205" s="10">
        <f t="shared" si="19"/>
        <v>-0.12371523135587381</v>
      </c>
      <c r="I205" s="10">
        <f t="shared" si="17"/>
        <v>0.24167420221280975</v>
      </c>
      <c r="J205" s="10">
        <f t="shared" si="17"/>
        <v>1.2346122745906101</v>
      </c>
      <c r="K205" s="10"/>
      <c r="L205" s="10">
        <f t="shared" si="17"/>
        <v>2.777678727698941</v>
      </c>
      <c r="M205" s="10">
        <f t="shared" si="17"/>
        <v>-0.3351625832594145</v>
      </c>
    </row>
    <row r="206" spans="1:27" x14ac:dyDescent="0.3">
      <c r="B206">
        <f t="shared" si="18"/>
        <v>2023</v>
      </c>
      <c r="C206" s="10">
        <f t="shared" si="19"/>
        <v>-0.88187288283677567</v>
      </c>
      <c r="D206" s="10">
        <f t="shared" si="19"/>
        <v>2.7582625375150549E-2</v>
      </c>
      <c r="E206" s="10">
        <f t="shared" si="19"/>
        <v>1.8967026130163961E-2</v>
      </c>
      <c r="F206" s="10">
        <f t="shared" si="19"/>
        <v>1.9586701399999988</v>
      </c>
      <c r="G206" s="10">
        <f t="shared" si="19"/>
        <v>0</v>
      </c>
      <c r="H206" s="10">
        <f t="shared" si="19"/>
        <v>-0.32340388610348825</v>
      </c>
      <c r="I206" s="10">
        <f t="shared" si="17"/>
        <v>0.44800701835861456</v>
      </c>
      <c r="J206" s="10">
        <f t="shared" si="17"/>
        <v>1.2479500409236621</v>
      </c>
      <c r="K206" s="10"/>
      <c r="L206" s="10">
        <f t="shared" si="17"/>
        <v>2.7224752296837238</v>
      </c>
      <c r="M206" s="10">
        <f t="shared" si="17"/>
        <v>-7.0942621535190682</v>
      </c>
    </row>
    <row r="207" spans="1:27" x14ac:dyDescent="0.3">
      <c r="B207">
        <f t="shared" si="18"/>
        <v>2024</v>
      </c>
      <c r="C207" s="10">
        <f t="shared" si="19"/>
        <v>-0.99489737177821347</v>
      </c>
      <c r="D207" s="10">
        <f t="shared" si="19"/>
        <v>-2.2512828544487995E-2</v>
      </c>
      <c r="E207" s="10">
        <f t="shared" si="19"/>
        <v>2.2128502785718721E-2</v>
      </c>
      <c r="F207" s="10">
        <f t="shared" si="19"/>
        <v>2.0878268599999963</v>
      </c>
      <c r="G207" s="10">
        <f t="shared" si="19"/>
        <v>0</v>
      </c>
      <c r="H207" s="10">
        <f t="shared" si="19"/>
        <v>-0.33458805923249635</v>
      </c>
      <c r="I207" s="10">
        <f t="shared" si="17"/>
        <v>0.49280772019447516</v>
      </c>
      <c r="J207" s="10">
        <f t="shared" si="17"/>
        <v>1.2507648234250013</v>
      </c>
      <c r="K207" s="10"/>
      <c r="L207" s="10">
        <f t="shared" si="17"/>
        <v>2.6458241768171149</v>
      </c>
      <c r="M207" s="10">
        <f t="shared" si="17"/>
        <v>-1.6353589184120096</v>
      </c>
    </row>
    <row r="208" spans="1:27" x14ac:dyDescent="0.3">
      <c r="B208">
        <f t="shared" si="18"/>
        <v>2025</v>
      </c>
      <c r="C208" s="10">
        <f t="shared" si="19"/>
        <v>-1.1426003829575997</v>
      </c>
      <c r="D208" s="10">
        <f t="shared" si="19"/>
        <v>-2.6198817601532198E-2</v>
      </c>
      <c r="E208" s="10">
        <f t="shared" si="19"/>
        <v>2.2012973186356782E-2</v>
      </c>
      <c r="F208" s="10">
        <f t="shared" si="19"/>
        <v>2.2055807000000058</v>
      </c>
      <c r="G208" s="10">
        <f t="shared" si="19"/>
        <v>0</v>
      </c>
      <c r="H208" s="10">
        <f t="shared" si="19"/>
        <v>-0.34177111718463848</v>
      </c>
      <c r="I208" s="10">
        <f t="shared" si="17"/>
        <v>0.54056487591908942</v>
      </c>
      <c r="J208" s="10">
        <f t="shared" si="17"/>
        <v>1.2575882313616802</v>
      </c>
      <c r="K208" s="10"/>
      <c r="L208" s="10">
        <f t="shared" si="17"/>
        <v>2.5691509325367292</v>
      </c>
      <c r="M208" s="10">
        <f t="shared" si="17"/>
        <v>-1.867606320620169</v>
      </c>
    </row>
    <row r="209" spans="1:20" x14ac:dyDescent="0.3">
      <c r="B209">
        <f t="shared" si="18"/>
        <v>2026</v>
      </c>
      <c r="C209" s="10">
        <f t="shared" si="19"/>
        <v>-1.4088006448640655</v>
      </c>
      <c r="D209" s="10">
        <f t="shared" si="19"/>
        <v>-3.5515399775489342E-2</v>
      </c>
      <c r="E209" s="10">
        <f t="shared" si="19"/>
        <v>2.3331477661614253E-2</v>
      </c>
      <c r="F209" s="10">
        <f t="shared" si="19"/>
        <v>2.6912077999999973</v>
      </c>
      <c r="G209" s="10">
        <f t="shared" si="19"/>
        <v>0</v>
      </c>
      <c r="H209" s="10">
        <f t="shared" si="19"/>
        <v>-0.38825346522301452</v>
      </c>
      <c r="I209" s="10">
        <f t="shared" si="19"/>
        <v>0.60801938533228794</v>
      </c>
      <c r="J209" s="10">
        <f t="shared" si="19"/>
        <v>1.489989153131333</v>
      </c>
      <c r="K209" s="10"/>
      <c r="L209" s="10">
        <f t="shared" si="19"/>
        <v>2.9426790489090422</v>
      </c>
      <c r="M209" s="10">
        <f t="shared" si="19"/>
        <v>-2.6212331207010564</v>
      </c>
    </row>
    <row r="210" spans="1:20" x14ac:dyDescent="0.3">
      <c r="B210">
        <f t="shared" si="18"/>
        <v>2027</v>
      </c>
      <c r="C210" s="10">
        <f t="shared" ref="C210:M213" si="22">C188-C166</f>
        <v>-1.6796795247200098</v>
      </c>
      <c r="D210" s="10">
        <f t="shared" si="22"/>
        <v>9.6960519312219162E-2</v>
      </c>
      <c r="E210" s="10">
        <f t="shared" si="22"/>
        <v>3.1413965109037406E-2</v>
      </c>
      <c r="F210" s="10">
        <f t="shared" si="22"/>
        <v>2.9384713999999903</v>
      </c>
      <c r="G210" s="10">
        <f t="shared" si="22"/>
        <v>0</v>
      </c>
      <c r="H210" s="10">
        <f t="shared" si="22"/>
        <v>-0.3824788130955401</v>
      </c>
      <c r="I210" s="10">
        <f t="shared" si="22"/>
        <v>0.68054146443161567</v>
      </c>
      <c r="J210" s="10">
        <f t="shared" si="22"/>
        <v>1.6852290110373076</v>
      </c>
      <c r="K210" s="10"/>
      <c r="L210" s="10">
        <f t="shared" si="22"/>
        <v>3.225200734740028</v>
      </c>
      <c r="M210" s="10">
        <f t="shared" si="22"/>
        <v>-0.7241473501624256</v>
      </c>
    </row>
    <row r="211" spans="1:20" x14ac:dyDescent="0.3">
      <c r="B211">
        <f t="shared" si="18"/>
        <v>2028</v>
      </c>
      <c r="C211" s="10">
        <f t="shared" si="22"/>
        <v>-1.6912122508613177</v>
      </c>
      <c r="D211" s="10">
        <f t="shared" si="22"/>
        <v>0.14819687192720998</v>
      </c>
      <c r="E211" s="10">
        <f t="shared" si="22"/>
        <v>3.1393793274228199E-2</v>
      </c>
      <c r="F211" s="10">
        <f t="shared" si="22"/>
        <v>3.2608883899999981</v>
      </c>
      <c r="G211" s="10">
        <f t="shared" si="22"/>
        <v>0</v>
      </c>
      <c r="H211" s="10">
        <f t="shared" si="22"/>
        <v>-0.3979366712819683</v>
      </c>
      <c r="I211" s="10">
        <f t="shared" si="22"/>
        <v>0.72672375227075181</v>
      </c>
      <c r="J211" s="10">
        <f t="shared" si="22"/>
        <v>2.0780538853289059</v>
      </c>
      <c r="K211" s="10"/>
      <c r="L211" s="10">
        <f t="shared" si="22"/>
        <v>3.8571854630884133</v>
      </c>
      <c r="M211" s="10">
        <f t="shared" si="22"/>
        <v>0.41371746137148335</v>
      </c>
    </row>
    <row r="212" spans="1:20" x14ac:dyDescent="0.3">
      <c r="B212">
        <f t="shared" si="18"/>
        <v>2029</v>
      </c>
      <c r="C212" s="10">
        <f t="shared" si="22"/>
        <v>-1.8143938113243401</v>
      </c>
      <c r="D212" s="10">
        <f t="shared" si="22"/>
        <v>0.13108354293055413</v>
      </c>
      <c r="E212" s="10">
        <f t="shared" si="22"/>
        <v>3.3096479512443128E-2</v>
      </c>
      <c r="F212" s="10">
        <f t="shared" si="22"/>
        <v>3.5110579500000014</v>
      </c>
      <c r="G212" s="10">
        <f t="shared" si="22"/>
        <v>0</v>
      </c>
      <c r="H212" s="10">
        <f t="shared" si="22"/>
        <v>-0.4203367642163407</v>
      </c>
      <c r="I212" s="10">
        <f t="shared" si="22"/>
        <v>0.79731223519499539</v>
      </c>
      <c r="J212" s="10">
        <f t="shared" si="22"/>
        <v>2.2378196320973132</v>
      </c>
      <c r="K212" s="10"/>
      <c r="L212" s="10">
        <f t="shared" si="22"/>
        <v>4.0282648724713397</v>
      </c>
      <c r="M212" s="10">
        <f t="shared" si="22"/>
        <v>-1.432504366880103</v>
      </c>
    </row>
    <row r="213" spans="1:20" x14ac:dyDescent="0.3">
      <c r="B213">
        <f t="shared" si="18"/>
        <v>2030</v>
      </c>
      <c r="C213" s="10">
        <f t="shared" si="22"/>
        <v>-1.9125517654146016</v>
      </c>
      <c r="D213" s="10">
        <f t="shared" si="22"/>
        <v>0.15524532748879594</v>
      </c>
      <c r="E213" s="10">
        <f t="shared" si="22"/>
        <v>2.6370089505149213E-2</v>
      </c>
      <c r="F213" s="10">
        <f t="shared" si="22"/>
        <v>3.4238120719999934</v>
      </c>
      <c r="G213" s="10">
        <f t="shared" si="22"/>
        <v>0</v>
      </c>
      <c r="H213" s="10">
        <f t="shared" si="22"/>
        <v>-0.4121377672608677</v>
      </c>
      <c r="I213" s="10">
        <f t="shared" si="22"/>
        <v>0.87543717891551864</v>
      </c>
      <c r="J213" s="10">
        <f t="shared" si="22"/>
        <v>2.1561751352339797</v>
      </c>
      <c r="K213" s="10"/>
      <c r="L213" s="10">
        <f t="shared" si="22"/>
        <v>3.7835945114659069</v>
      </c>
      <c r="M213" s="10">
        <f t="shared" si="22"/>
        <v>-0.77976474788625794</v>
      </c>
    </row>
    <row r="215" spans="1:20" ht="18" thickBot="1" x14ac:dyDescent="0.4">
      <c r="C215" s="4" t="s">
        <v>13</v>
      </c>
      <c r="D215" s="4"/>
      <c r="E215" s="4"/>
    </row>
    <row r="216" spans="1:20" ht="15" thickTop="1" x14ac:dyDescent="0.3">
      <c r="C216" t="str">
        <f>C9</f>
        <v>Coal</v>
      </c>
      <c r="D216" t="str">
        <f t="shared" ref="D216:T216" si="23">D9</f>
        <v>Oil</v>
      </c>
      <c r="E216" t="str">
        <f t="shared" si="23"/>
        <v>Gas</v>
      </c>
      <c r="F216" t="str">
        <f t="shared" si="23"/>
        <v>Nuclear</v>
      </c>
      <c r="G216" t="str">
        <f t="shared" si="23"/>
        <v>Hydro</v>
      </c>
      <c r="H216" t="str">
        <f t="shared" si="23"/>
        <v>Biomass</v>
      </c>
      <c r="I216" t="str">
        <f t="shared" si="23"/>
        <v>Solar PV</v>
      </c>
      <c r="J216" t="str">
        <f t="shared" si="23"/>
        <v>Solar Thermal</v>
      </c>
      <c r="K216" t="str">
        <f t="shared" si="23"/>
        <v>Wind</v>
      </c>
      <c r="L216" t="str">
        <f t="shared" si="23"/>
        <v>Total Cent.</v>
      </c>
      <c r="M216" t="str">
        <f t="shared" si="23"/>
        <v>Imports</v>
      </c>
      <c r="N216" t="str">
        <f t="shared" si="23"/>
        <v>Exports</v>
      </c>
      <c r="O216" t="str">
        <f t="shared" si="23"/>
        <v>Net Imports</v>
      </c>
      <c r="P216" t="s">
        <v>27</v>
      </c>
      <c r="Q216" t="s">
        <v>26</v>
      </c>
      <c r="R216" t="s">
        <v>25</v>
      </c>
      <c r="S216" t="str">
        <f t="shared" si="23"/>
        <v>Mini Hydro</v>
      </c>
      <c r="T216" t="str">
        <f t="shared" si="23"/>
        <v>Dist.Solar PV</v>
      </c>
    </row>
    <row r="217" spans="1:20" x14ac:dyDescent="0.3">
      <c r="A217" t="str">
        <f>$A$10</f>
        <v>RE</v>
      </c>
      <c r="B217" t="str">
        <f>[1]ByCountry!A10</f>
        <v>Angola</v>
      </c>
      <c r="C217" s="7">
        <f>[1]ByCountry!C10/1000</f>
        <v>0</v>
      </c>
      <c r="D217" s="7">
        <f>[1]ByCountry!D10/1000</f>
        <v>0</v>
      </c>
      <c r="E217" s="7">
        <f>[1]ByCountry!E10/1000</f>
        <v>1.5252036</v>
      </c>
      <c r="F217" s="7">
        <f>[1]ByCountry!F10/1000</f>
        <v>0</v>
      </c>
      <c r="G217" s="7">
        <f>[1]ByCountry!G10/1000</f>
        <v>4.9887323999999991</v>
      </c>
      <c r="H217" s="7">
        <f>[1]ByCountry!H10/1000</f>
        <v>2.19</v>
      </c>
      <c r="I217" s="7">
        <f>[1]ByCountry!I10/1000</f>
        <v>0.34251600000000004</v>
      </c>
      <c r="J217" s="7">
        <f>[1]ByCountry!J10/1000</f>
        <v>0</v>
      </c>
      <c r="K217" s="7">
        <f>[1]ByCountry!K10/1000</f>
        <v>0</v>
      </c>
      <c r="L217" s="7">
        <f>[1]ByCountry!L10/1000</f>
        <v>9.0464519999999968</v>
      </c>
      <c r="M217" s="7">
        <f>[1]ByCountry!M10/1000</f>
        <v>13.852538400000002</v>
      </c>
      <c r="N217" s="7">
        <f>[1]ByCountry!N10/1000</f>
        <v>3.5071536000000001</v>
      </c>
      <c r="O217" s="7">
        <f>[1]ByCountry!O10/1000</f>
        <v>10.345384800000001</v>
      </c>
      <c r="P217" s="7">
        <f>[1]ByCountry!P10/1000</f>
        <v>8.5891800000000007</v>
      </c>
      <c r="Q217" s="7">
        <f>[1]ByCountry!Q10/1000</f>
        <v>18.228684000000001</v>
      </c>
      <c r="R217" s="7">
        <f>[1]ByCountry!R10/1000</f>
        <v>1.9972799999999999E-2</v>
      </c>
      <c r="S217" s="7">
        <f>[1]ByCountry!S10/1000</f>
        <v>0.66952680000000009</v>
      </c>
      <c r="T217" s="7">
        <f>[1]ByCountry!T10/1000</f>
        <v>0</v>
      </c>
    </row>
    <row r="218" spans="1:20" x14ac:dyDescent="0.3">
      <c r="B218" t="str">
        <f>[1]ByCountry!A11</f>
        <v>Botswana</v>
      </c>
      <c r="C218" s="7">
        <f>[1]ByCountry!C11/1000</f>
        <v>10.265143200000001</v>
      </c>
      <c r="D218" s="7">
        <f>[1]ByCountry!D11/1000</f>
        <v>0</v>
      </c>
      <c r="E218" s="7">
        <f>[1]ByCountry!E11/1000</f>
        <v>2.6279999999999999E-4</v>
      </c>
      <c r="F218" s="7">
        <f>[1]ByCountry!F11/1000</f>
        <v>0</v>
      </c>
      <c r="G218" s="7">
        <f>[1]ByCountry!G11/1000</f>
        <v>0</v>
      </c>
      <c r="H218" s="7">
        <f>[1]ByCountry!H11/1000</f>
        <v>0</v>
      </c>
      <c r="I218" s="7">
        <f>[1]ByCountry!I11/1000</f>
        <v>0</v>
      </c>
      <c r="J218" s="7">
        <f>[1]ByCountry!J11/1000</f>
        <v>0</v>
      </c>
      <c r="K218" s="7">
        <f>[1]ByCountry!K11/1000</f>
        <v>0.36415319999999995</v>
      </c>
      <c r="L218" s="7">
        <f>[1]ByCountry!L11/1000</f>
        <v>10.629559200000001</v>
      </c>
      <c r="M218" s="7">
        <f>[1]ByCountry!M11/1000</f>
        <v>3.7703916</v>
      </c>
      <c r="N218" s="7">
        <f>[1]ByCountry!N11/1000</f>
        <v>6.7331988000000003</v>
      </c>
      <c r="O218" s="7">
        <f>[1]ByCountry!O11/1000</f>
        <v>-2.9628072000000003</v>
      </c>
      <c r="P218" s="7">
        <f>[1]ByCountry!P11/1000</f>
        <v>4.0576319999999999</v>
      </c>
      <c r="Q218" s="7">
        <f>[1]ByCountry!Q11/1000</f>
        <v>7.0973519999999999</v>
      </c>
      <c r="R218" s="7">
        <f>[1]ByCountry!R11/1000</f>
        <v>1.9184400000000001E-2</v>
      </c>
      <c r="S218" s="7">
        <f>[1]ByCountry!S11/1000</f>
        <v>0</v>
      </c>
      <c r="T218" s="7">
        <f>[1]ByCountry!T11/1000</f>
        <v>0.11869800000000001</v>
      </c>
    </row>
    <row r="219" spans="1:20" x14ac:dyDescent="0.3">
      <c r="B219" t="str">
        <f>[1]ByCountry!A12</f>
        <v>DRC</v>
      </c>
      <c r="C219" s="7">
        <f>[1]ByCountry!C12/1000</f>
        <v>0</v>
      </c>
      <c r="D219" s="7">
        <f>[1]ByCountry!D12/1000</f>
        <v>0</v>
      </c>
      <c r="E219" s="7">
        <f>[1]ByCountry!E12/1000</f>
        <v>0</v>
      </c>
      <c r="F219" s="7">
        <f>[1]ByCountry!F12/1000</f>
        <v>0</v>
      </c>
      <c r="G219" s="7">
        <f>[1]ByCountry!G12/1000</f>
        <v>72.429169200000004</v>
      </c>
      <c r="H219" s="7">
        <f>[1]ByCountry!H12/1000</f>
        <v>0</v>
      </c>
      <c r="I219" s="7">
        <f>[1]ByCountry!I12/1000</f>
        <v>0</v>
      </c>
      <c r="J219" s="7">
        <f>[1]ByCountry!J12/1000</f>
        <v>0</v>
      </c>
      <c r="K219" s="7">
        <f>[1]ByCountry!K12/1000</f>
        <v>0</v>
      </c>
      <c r="L219" s="7">
        <f>[1]ByCountry!L12/1000</f>
        <v>72.429169200000004</v>
      </c>
      <c r="M219" s="7">
        <f>[1]ByCountry!M12/1000</f>
        <v>0</v>
      </c>
      <c r="N219" s="7">
        <f>[1]ByCountry!N12/1000</f>
        <v>34.617592799999997</v>
      </c>
      <c r="O219" s="7">
        <f>[1]ByCountry!O12/1000</f>
        <v>-34.617592799999997</v>
      </c>
      <c r="P219" s="7">
        <f>[1]ByCountry!P12/1000</f>
        <v>25.999680000000001</v>
      </c>
      <c r="Q219" s="7">
        <f>[1]ByCountry!Q12/1000</f>
        <v>36.129744000000002</v>
      </c>
      <c r="R219" s="7">
        <f>[1]ByCountry!R12/1000</f>
        <v>0</v>
      </c>
      <c r="S219" s="7">
        <f>[1]ByCountry!S12/1000</f>
        <v>1.2775584</v>
      </c>
      <c r="T219" s="7">
        <f>[1]ByCountry!T12/1000</f>
        <v>0</v>
      </c>
    </row>
    <row r="220" spans="1:20" x14ac:dyDescent="0.3">
      <c r="B220" t="str">
        <f>[1]ByCountry!A13</f>
        <v>Lesotho</v>
      </c>
      <c r="C220" s="7">
        <f>[1]ByCountry!C13/1000</f>
        <v>0</v>
      </c>
      <c r="D220" s="7">
        <f>[1]ByCountry!D13/1000</f>
        <v>0</v>
      </c>
      <c r="E220" s="7">
        <f>[1]ByCountry!E13/1000</f>
        <v>0</v>
      </c>
      <c r="F220" s="7">
        <f>[1]ByCountry!F13/1000</f>
        <v>0</v>
      </c>
      <c r="G220" s="7">
        <f>[1]ByCountry!G13/1000</f>
        <v>0.60365159999999995</v>
      </c>
      <c r="H220" s="7">
        <f>[1]ByCountry!H13/1000</f>
        <v>0</v>
      </c>
      <c r="I220" s="7">
        <f>[1]ByCountry!I13/1000</f>
        <v>0</v>
      </c>
      <c r="J220" s="7">
        <f>[1]ByCountry!J13/1000</f>
        <v>0</v>
      </c>
      <c r="K220" s="7">
        <f>[1]ByCountry!K13/1000</f>
        <v>5.9305199999999995E-2</v>
      </c>
      <c r="L220" s="7">
        <f>[1]ByCountry!L13/1000</f>
        <v>0.6629567999999999</v>
      </c>
      <c r="M220" s="7">
        <f>[1]ByCountry!M13/1000</f>
        <v>0.71210040000000008</v>
      </c>
      <c r="N220" s="7">
        <f>[1]ByCountry!N13/1000</f>
        <v>0.12649440000000001</v>
      </c>
      <c r="O220" s="7">
        <f>[1]ByCountry!O13/1000</f>
        <v>0.58560599999999996</v>
      </c>
      <c r="P220" s="7">
        <f>[1]ByCountry!P13/1000</f>
        <v>0.24615600000000001</v>
      </c>
      <c r="Q220" s="7">
        <f>[1]ByCountry!Q13/1000</f>
        <v>1.1536920000000002</v>
      </c>
      <c r="R220" s="7">
        <f>[1]ByCountry!R13/1000</f>
        <v>2.6279999999999997E-3</v>
      </c>
      <c r="S220" s="7">
        <f>[1]ByCountry!S13/1000</f>
        <v>4.3449599999999998E-2</v>
      </c>
      <c r="T220" s="7">
        <f>[1]ByCountry!T13/1000</f>
        <v>0</v>
      </c>
    </row>
    <row r="221" spans="1:20" x14ac:dyDescent="0.3">
      <c r="B221" t="str">
        <f>[1]ByCountry!A14</f>
        <v>Malawi</v>
      </c>
      <c r="C221" s="7">
        <f>[1]ByCountry!C14/1000</f>
        <v>0</v>
      </c>
      <c r="D221" s="7">
        <f>[1]ByCountry!D14/1000</f>
        <v>0</v>
      </c>
      <c r="E221" s="7">
        <f>[1]ByCountry!E14/1000</f>
        <v>0</v>
      </c>
      <c r="F221" s="7">
        <f>[1]ByCountry!F14/1000</f>
        <v>0</v>
      </c>
      <c r="G221" s="7">
        <f>[1]ByCountry!G14/1000</f>
        <v>2.878098</v>
      </c>
      <c r="H221" s="7">
        <f>[1]ByCountry!H14/1000</f>
        <v>0.876</v>
      </c>
      <c r="I221" s="7">
        <f>[1]ByCountry!I14/1000</f>
        <v>0</v>
      </c>
      <c r="J221" s="7">
        <f>[1]ByCountry!J14/1000</f>
        <v>0</v>
      </c>
      <c r="K221" s="7">
        <f>[1]ByCountry!K14/1000</f>
        <v>0.16670279999999998</v>
      </c>
      <c r="L221" s="7">
        <f>[1]ByCountry!L14/1000</f>
        <v>3.9208007999999999</v>
      </c>
      <c r="M221" s="7">
        <f>[1]ByCountry!M14/1000</f>
        <v>0</v>
      </c>
      <c r="N221" s="7">
        <f>[1]ByCountry!N14/1000</f>
        <v>0.41049359999999996</v>
      </c>
      <c r="O221" s="7">
        <f>[1]ByCountry!O14/1000</f>
        <v>-0.41049359999999996</v>
      </c>
      <c r="P221" s="7">
        <f>[1]ByCountry!P14/1000</f>
        <v>1.2071280000000002</v>
      </c>
      <c r="Q221" s="7">
        <f>[1]ByCountry!Q14/1000</f>
        <v>3.2692320000000006</v>
      </c>
      <c r="R221" s="7">
        <f>[1]ByCountry!R14/1000</f>
        <v>0</v>
      </c>
      <c r="S221" s="7">
        <f>[1]ByCountry!S14/1000</f>
        <v>0.1188732</v>
      </c>
      <c r="T221" s="7">
        <f>[1]ByCountry!T14/1000</f>
        <v>0</v>
      </c>
    </row>
    <row r="222" spans="1:20" x14ac:dyDescent="0.3">
      <c r="B222" t="str">
        <f>[1]ByCountry!A15</f>
        <v>Mozambique</v>
      </c>
      <c r="C222" s="7">
        <f>[1]ByCountry!C15/1000</f>
        <v>5.7799356</v>
      </c>
      <c r="D222" s="7">
        <f>[1]ByCountry!D15/1000</f>
        <v>0</v>
      </c>
      <c r="E222" s="7">
        <f>[1]ByCountry!E15/1000</f>
        <v>3.0115127999999993</v>
      </c>
      <c r="F222" s="7">
        <f>[1]ByCountry!F15/1000</f>
        <v>0</v>
      </c>
      <c r="G222" s="7">
        <f>[1]ByCountry!G15/1000</f>
        <v>20.637946799999998</v>
      </c>
      <c r="H222" s="7">
        <f>[1]ByCountry!H15/1000</f>
        <v>0.41312159999999992</v>
      </c>
      <c r="I222" s="7">
        <f>[1]ByCountry!I15/1000</f>
        <v>0</v>
      </c>
      <c r="J222" s="7">
        <f>[1]ByCountry!J15/1000</f>
        <v>0</v>
      </c>
      <c r="K222" s="7">
        <f>[1]ByCountry!K15/1000</f>
        <v>0.402084</v>
      </c>
      <c r="L222" s="7">
        <f>[1]ByCountry!L15/1000</f>
        <v>30.244600799999997</v>
      </c>
      <c r="M222" s="7">
        <f>[1]ByCountry!M15/1000</f>
        <v>1.3750571999999999</v>
      </c>
      <c r="N222" s="7">
        <f>[1]ByCountry!N15/1000</f>
        <v>23.155307999999998</v>
      </c>
      <c r="O222" s="7">
        <f>[1]ByCountry!O15/1000</f>
        <v>-21.780250799999997</v>
      </c>
      <c r="P222" s="7">
        <f>[1]ByCountry!P15/1000</f>
        <v>4.8880799999999995</v>
      </c>
      <c r="Q222" s="7">
        <f>[1]ByCountry!Q15/1000</f>
        <v>7.9278000000000004</v>
      </c>
      <c r="R222" s="7">
        <f>[1]ByCountry!R15/1000</f>
        <v>0</v>
      </c>
      <c r="S222" s="7">
        <f>[1]ByCountry!S15/1000</f>
        <v>0.28566359999999996</v>
      </c>
      <c r="T222" s="7">
        <f>[1]ByCountry!T15/1000</f>
        <v>0</v>
      </c>
    </row>
    <row r="223" spans="1:20" x14ac:dyDescent="0.3">
      <c r="B223" t="str">
        <f>[1]ByCountry!A16</f>
        <v>Namibia</v>
      </c>
      <c r="C223" s="7">
        <f>[1]ByCountry!C16/1000</f>
        <v>2.9578139999999999</v>
      </c>
      <c r="D223" s="7">
        <f>[1]ByCountry!D16/1000</f>
        <v>0</v>
      </c>
      <c r="E223" s="7">
        <f>[1]ByCountry!E16/1000</f>
        <v>0.1456788</v>
      </c>
      <c r="F223" s="7">
        <f>[1]ByCountry!F16/1000</f>
        <v>0</v>
      </c>
      <c r="G223" s="7">
        <f>[1]ByCountry!G16/1000</f>
        <v>2.4036564</v>
      </c>
      <c r="H223" s="7">
        <f>[1]ByCountry!H16/1000</f>
        <v>0</v>
      </c>
      <c r="I223" s="7">
        <f>[1]ByCountry!I16/1000</f>
        <v>0</v>
      </c>
      <c r="J223" s="7">
        <f>[1]ByCountry!J16/1000</f>
        <v>0</v>
      </c>
      <c r="K223" s="7">
        <f>[1]ByCountry!K16/1000</f>
        <v>0.3071256</v>
      </c>
      <c r="L223" s="7">
        <f>[1]ByCountry!L16/1000</f>
        <v>5.8142747999999997</v>
      </c>
      <c r="M223" s="7">
        <f>[1]ByCountry!M16/1000</f>
        <v>15.405686399999999</v>
      </c>
      <c r="N223" s="7">
        <f>[1]ByCountry!N16/1000</f>
        <v>14.754380400000001</v>
      </c>
      <c r="O223" s="7">
        <f>[1]ByCountry!O16/1000</f>
        <v>0.65130599999999872</v>
      </c>
      <c r="P223" s="7">
        <f>[1]ByCountry!P16/1000</f>
        <v>3.4829760000000003</v>
      </c>
      <c r="Q223" s="7">
        <f>[1]ByCountry!Q16/1000</f>
        <v>6.0925799999999999</v>
      </c>
      <c r="R223" s="7">
        <f>[1]ByCountry!R16/1000</f>
        <v>0</v>
      </c>
      <c r="S223" s="7">
        <f>[1]ByCountry!S16/1000</f>
        <v>0.20331960000000002</v>
      </c>
      <c r="T223" s="7">
        <f>[1]ByCountry!T16/1000</f>
        <v>0</v>
      </c>
    </row>
    <row r="224" spans="1:20" x14ac:dyDescent="0.3">
      <c r="B224" t="str">
        <f>[1]ByCountry!A17</f>
        <v>South Africa</v>
      </c>
      <c r="C224" s="7">
        <f>[1]ByCountry!C17/1000</f>
        <v>282.67013279999998</v>
      </c>
      <c r="D224" s="7">
        <f>[1]ByCountry!D17/1000</f>
        <v>0</v>
      </c>
      <c r="E224" s="7">
        <f>[1]ByCountry!E17/1000</f>
        <v>0.57509400000000011</v>
      </c>
      <c r="F224" s="7">
        <f>[1]ByCountry!F17/1000</f>
        <v>16.521360000000001</v>
      </c>
      <c r="G224" s="7">
        <f>[1]ByCountry!G17/1000</f>
        <v>1.2042372000000001</v>
      </c>
      <c r="H224" s="7">
        <f>[1]ByCountry!H17/1000</f>
        <v>0.78839999999999999</v>
      </c>
      <c r="I224" s="7">
        <f>[1]ByCountry!I17/1000</f>
        <v>30.375650399999998</v>
      </c>
      <c r="J224" s="7">
        <f>[1]ByCountry!J17/1000</f>
        <v>1.1205791999999999</v>
      </c>
      <c r="K224" s="7">
        <f>[1]ByCountry!K17/1000</f>
        <v>45.593084400000002</v>
      </c>
      <c r="L224" s="7">
        <f>[1]ByCountry!L17/1000</f>
        <v>378.84853799999991</v>
      </c>
      <c r="M224" s="7">
        <f>[1]ByCountry!M17/1000</f>
        <v>29.615194800000001</v>
      </c>
      <c r="N224" s="7">
        <f>[1]ByCountry!N17/1000</f>
        <v>1.4282304000000001</v>
      </c>
      <c r="O224" s="7">
        <f>[1]ByCountry!O17/1000</f>
        <v>28.186964400000001</v>
      </c>
      <c r="P224" s="7">
        <f>[1]ByCountry!P17/1000</f>
        <v>237.07450800000001</v>
      </c>
      <c r="Q224" s="7">
        <f>[1]ByCountry!Q17/1000</f>
        <v>414.71679599999999</v>
      </c>
      <c r="R224" s="7">
        <f>[1]ByCountry!R17/1000</f>
        <v>0</v>
      </c>
      <c r="S224" s="7">
        <f>[1]ByCountry!S17/1000</f>
        <v>0.876</v>
      </c>
      <c r="T224" s="7">
        <f>[1]ByCountry!T17/1000</f>
        <v>43.0196592</v>
      </c>
    </row>
    <row r="225" spans="1:20" x14ac:dyDescent="0.3">
      <c r="B225" t="str">
        <f>[1]ByCountry!A18</f>
        <v>Swaziland</v>
      </c>
      <c r="C225" s="7">
        <f>[1]ByCountry!C18/1000</f>
        <v>0.13928399999999999</v>
      </c>
      <c r="D225" s="7">
        <f>[1]ByCountry!D18/1000</f>
        <v>0</v>
      </c>
      <c r="E225" s="7">
        <f>[1]ByCountry!E18/1000</f>
        <v>1.752E-4</v>
      </c>
      <c r="F225" s="7">
        <f>[1]ByCountry!F18/1000</f>
        <v>0</v>
      </c>
      <c r="G225" s="7">
        <f>[1]ByCountry!G18/1000</f>
        <v>0.1341156</v>
      </c>
      <c r="H225" s="7">
        <f>[1]ByCountry!H18/1000</f>
        <v>0.876</v>
      </c>
      <c r="I225" s="7">
        <f>[1]ByCountry!I18/1000</f>
        <v>0</v>
      </c>
      <c r="J225" s="7">
        <f>[1]ByCountry!J18/1000</f>
        <v>0</v>
      </c>
      <c r="K225" s="7">
        <f>[1]ByCountry!K18/1000</f>
        <v>8.2256399999999993E-2</v>
      </c>
      <c r="L225" s="7">
        <f>[1]ByCountry!L18/1000</f>
        <v>1.2318311999999998</v>
      </c>
      <c r="M225" s="7">
        <f>[1]ByCountry!M18/1000</f>
        <v>7.9086155999999992</v>
      </c>
      <c r="N225" s="7">
        <f>[1]ByCountry!N18/1000</f>
        <v>7.3520927999999994</v>
      </c>
      <c r="O225" s="7">
        <f>[1]ByCountry!O18/1000</f>
        <v>0.55652279999999976</v>
      </c>
      <c r="P225" s="7">
        <f>[1]ByCountry!P18/1000</f>
        <v>0.73408799999999996</v>
      </c>
      <c r="Q225" s="7">
        <f>[1]ByCountry!Q18/1000</f>
        <v>1.7467439999999996</v>
      </c>
      <c r="R225" s="7">
        <f>[1]ByCountry!R18/1000</f>
        <v>6.3071999999999998E-3</v>
      </c>
      <c r="S225" s="7">
        <f>[1]ByCountry!S18/1000</f>
        <v>7.1656799999999993E-2</v>
      </c>
      <c r="T225" s="7">
        <f>[1]ByCountry!T18/1000</f>
        <v>5.475E-2</v>
      </c>
    </row>
    <row r="226" spans="1:20" x14ac:dyDescent="0.3">
      <c r="B226" t="str">
        <f>[1]ByCountry!A19</f>
        <v>Tanzania</v>
      </c>
      <c r="C226" s="7">
        <f>[1]ByCountry!C19/1000</f>
        <v>0.1154568</v>
      </c>
      <c r="D226" s="7">
        <f>[1]ByCountry!D19/1000</f>
        <v>0</v>
      </c>
      <c r="E226" s="7">
        <f>[1]ByCountry!E19/1000</f>
        <v>1.2326196</v>
      </c>
      <c r="F226" s="7">
        <f>[1]ByCountry!F19/1000</f>
        <v>0</v>
      </c>
      <c r="G226" s="7">
        <f>[1]ByCountry!G19/1000</f>
        <v>5.4883151999999997</v>
      </c>
      <c r="H226" s="7">
        <f>[1]ByCountry!H19/1000</f>
        <v>4.38</v>
      </c>
      <c r="I226" s="7">
        <f>[1]ByCountry!I19/1000</f>
        <v>5.6908463999999999</v>
      </c>
      <c r="J226" s="7">
        <f>[1]ByCountry!J19/1000</f>
        <v>0</v>
      </c>
      <c r="K226" s="7">
        <f>[1]ByCountry!K19/1000</f>
        <v>0.9466931999999999</v>
      </c>
      <c r="L226" s="7">
        <f>[1]ByCountry!L19/1000</f>
        <v>17.853931199999998</v>
      </c>
      <c r="M226" s="7">
        <f>[1]ByCountry!M19/1000</f>
        <v>2.0756819999999996</v>
      </c>
      <c r="N226" s="7">
        <f>[1]ByCountry!N19/1000</f>
        <v>0</v>
      </c>
      <c r="O226" s="7">
        <f>[1]ByCountry!O19/1000</f>
        <v>2.0756819999999996</v>
      </c>
      <c r="P226" s="7">
        <f>[1]ByCountry!P19/1000</f>
        <v>7.6404720000000008</v>
      </c>
      <c r="Q226" s="7">
        <f>[1]ByCountry!Q19/1000</f>
        <v>20.694624000000001</v>
      </c>
      <c r="R226" s="7">
        <f>[1]ByCountry!R19/1000</f>
        <v>2.5491600000000003E-2</v>
      </c>
      <c r="S226" s="7">
        <f>[1]ByCountry!S19/1000</f>
        <v>0.73505160000000003</v>
      </c>
      <c r="T226" s="7">
        <f>[1]ByCountry!T19/1000</f>
        <v>1.9936883999999999</v>
      </c>
    </row>
    <row r="227" spans="1:20" x14ac:dyDescent="0.3">
      <c r="B227" t="str">
        <f>[1]ByCountry!A20</f>
        <v>Zambia</v>
      </c>
      <c r="C227" s="7">
        <f>[1]ByCountry!C20/1000</f>
        <v>0</v>
      </c>
      <c r="D227" s="7">
        <f>[1]ByCountry!D20/1000</f>
        <v>0</v>
      </c>
      <c r="E227" s="7">
        <f>[1]ByCountry!E20/1000</f>
        <v>6.1320000000000005E-4</v>
      </c>
      <c r="F227" s="7">
        <f>[1]ByCountry!F20/1000</f>
        <v>0</v>
      </c>
      <c r="G227" s="7">
        <f>[1]ByCountry!G20/1000</f>
        <v>22.765225200000003</v>
      </c>
      <c r="H227" s="7">
        <f>[1]ByCountry!H20/1000</f>
        <v>0</v>
      </c>
      <c r="I227" s="7">
        <f>[1]ByCountry!I20/1000</f>
        <v>0</v>
      </c>
      <c r="J227" s="7">
        <f>[1]ByCountry!J20/1000</f>
        <v>0</v>
      </c>
      <c r="K227" s="7">
        <f>[1]ByCountry!K20/1000</f>
        <v>1.5507827999999999</v>
      </c>
      <c r="L227" s="7">
        <f>[1]ByCountry!L20/1000</f>
        <v>24.316621200000004</v>
      </c>
      <c r="M227" s="7">
        <f>[1]ByCountry!M20/1000</f>
        <v>13.945043999999999</v>
      </c>
      <c r="N227" s="7">
        <f>[1]ByCountry!N20/1000</f>
        <v>3.8787528</v>
      </c>
      <c r="O227" s="7">
        <f>[1]ByCountry!O20/1000</f>
        <v>10.0662912</v>
      </c>
      <c r="P227" s="7">
        <f>[1]ByCountry!P20/1000</f>
        <v>21.722171999999997</v>
      </c>
      <c r="Q227" s="7">
        <f>[1]ByCountry!Q20/1000</f>
        <v>32.497848000000005</v>
      </c>
      <c r="R227" s="7">
        <f>[1]ByCountry!R20/1000</f>
        <v>8.4971999999999999E-3</v>
      </c>
      <c r="S227" s="7">
        <f>[1]ByCountry!S20/1000</f>
        <v>1.1423915999999998</v>
      </c>
      <c r="T227" s="7">
        <f>[1]ByCountry!T20/1000</f>
        <v>0</v>
      </c>
    </row>
    <row r="228" spans="1:20" x14ac:dyDescent="0.3">
      <c r="B228" t="str">
        <f>[1]ByCountry!A21</f>
        <v>Zimbabwe</v>
      </c>
      <c r="C228" s="7">
        <f>[1]ByCountry!C21/1000</f>
        <v>10.480989600000001</v>
      </c>
      <c r="D228" s="7">
        <f>[1]ByCountry!D21/1000</f>
        <v>0</v>
      </c>
      <c r="E228" s="7">
        <f>[1]ByCountry!E21/1000</f>
        <v>2.8032E-3</v>
      </c>
      <c r="F228" s="7">
        <f>[1]ByCountry!F21/1000</f>
        <v>0</v>
      </c>
      <c r="G228" s="7">
        <f>[1]ByCountry!G21/1000</f>
        <v>5.6354831999999995</v>
      </c>
      <c r="H228" s="7">
        <f>[1]ByCountry!H21/1000</f>
        <v>0.66567239999999994</v>
      </c>
      <c r="I228" s="7">
        <f>[1]ByCountry!I21/1000</f>
        <v>0</v>
      </c>
      <c r="J228" s="7">
        <f>[1]ByCountry!J21/1000</f>
        <v>0</v>
      </c>
      <c r="K228" s="7">
        <f>[1]ByCountry!K21/1000</f>
        <v>0.98628840000000007</v>
      </c>
      <c r="L228" s="7">
        <f>[1]ByCountry!L21/1000</f>
        <v>17.771236800000004</v>
      </c>
      <c r="M228" s="7">
        <f>[1]ByCountry!M21/1000</f>
        <v>10.929501599999998</v>
      </c>
      <c r="N228" s="7">
        <f>[1]ByCountry!N21/1000</f>
        <v>7.864377600000001</v>
      </c>
      <c r="O228" s="7">
        <f>[1]ByCountry!O21/1000</f>
        <v>3.0651239999999969</v>
      </c>
      <c r="P228" s="7">
        <f>[1]ByCountry!P21/1000</f>
        <v>11.61576</v>
      </c>
      <c r="Q228" s="7">
        <f>[1]ByCountry!Q21/1000</f>
        <v>20.319696</v>
      </c>
      <c r="R228" s="7">
        <f>[1]ByCountry!R21/1000</f>
        <v>3.1623600000000002E-2</v>
      </c>
      <c r="S228" s="7">
        <f>[1]ByCountry!S21/1000</f>
        <v>0.7742964</v>
      </c>
      <c r="T228" s="7">
        <f>[1]ByCountry!T21/1000</f>
        <v>0.49564079999999994</v>
      </c>
    </row>
    <row r="229" spans="1:20" x14ac:dyDescent="0.3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x14ac:dyDescent="0.3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x14ac:dyDescent="0.3">
      <c r="A231" t="s">
        <v>49</v>
      </c>
      <c r="B231" t="str">
        <f>[5]ByCountry!A10</f>
        <v>Angola</v>
      </c>
      <c r="C231" s="7">
        <f>[5]ByCountry!C10/1000</f>
        <v>0</v>
      </c>
      <c r="D231" s="7">
        <f>[5]ByCountry!D10/1000</f>
        <v>0</v>
      </c>
      <c r="E231" s="7">
        <f>[5]ByCountry!E10/1000</f>
        <v>4.8226428000000006</v>
      </c>
      <c r="F231" s="7">
        <f>[5]ByCountry!F10/1000</f>
        <v>0</v>
      </c>
      <c r="G231" s="7">
        <f>[5]ByCountry!G10/1000</f>
        <v>4.6686419999999993</v>
      </c>
      <c r="H231" s="7">
        <f>[5]ByCountry!H10/1000</f>
        <v>2.19</v>
      </c>
      <c r="I231" s="7">
        <f>[5]ByCountry!I10/1000</f>
        <v>0.31912679999999999</v>
      </c>
      <c r="J231" s="7">
        <f>[5]ByCountry!J10/1000</f>
        <v>0</v>
      </c>
      <c r="K231" s="7">
        <f>[5]ByCountry!K10/1000</f>
        <v>0</v>
      </c>
      <c r="L231" s="7">
        <f>[5]ByCountry!L10/1000</f>
        <v>12.0004116</v>
      </c>
      <c r="M231" s="7">
        <f>[5]ByCountry!M10/1000</f>
        <v>10.904885999999999</v>
      </c>
      <c r="N231" s="7">
        <f>[5]ByCountry!N10/1000</f>
        <v>3.5071536000000001</v>
      </c>
      <c r="O231" s="7">
        <f>[5]ByCountry!O10/1000</f>
        <v>7.3977323999999989</v>
      </c>
      <c r="P231" s="7">
        <f>[5]ByCountry!P10/1000</f>
        <v>8.5891800000000007</v>
      </c>
      <c r="Q231" s="7">
        <f>[5]ByCountry!Q10/1000</f>
        <v>18.228684000000001</v>
      </c>
      <c r="R231" s="7">
        <f>[5]ByCountry!R10/1000</f>
        <v>3.8456400000000002E-2</v>
      </c>
      <c r="S231" s="7">
        <f>[5]ByCountry!S10/1000</f>
        <v>0.64648799999999995</v>
      </c>
      <c r="T231" s="7">
        <f>[5]ByCountry!T10/1000</f>
        <v>0</v>
      </c>
    </row>
    <row r="232" spans="1:20" x14ac:dyDescent="0.3">
      <c r="B232" t="str">
        <f>[5]ByCountry!A11</f>
        <v>Botswana</v>
      </c>
      <c r="C232" s="7">
        <f>[5]ByCountry!C11/1000</f>
        <v>19.979545200000004</v>
      </c>
      <c r="D232" s="7">
        <f>[5]ByCountry!D11/1000</f>
        <v>0</v>
      </c>
      <c r="E232" s="7">
        <f>[5]ByCountry!E11/1000</f>
        <v>2.6279999999999999E-4</v>
      </c>
      <c r="F232" s="7">
        <f>[5]ByCountry!F11/1000</f>
        <v>0</v>
      </c>
      <c r="G232" s="7">
        <f>[5]ByCountry!G11/1000</f>
        <v>0</v>
      </c>
      <c r="H232" s="7">
        <f>[5]ByCountry!H11/1000</f>
        <v>0</v>
      </c>
      <c r="I232" s="7">
        <f>[5]ByCountry!I11/1000</f>
        <v>0</v>
      </c>
      <c r="J232" s="7">
        <f>[5]ByCountry!J11/1000</f>
        <v>0</v>
      </c>
      <c r="K232" s="7">
        <f>[5]ByCountry!K11/1000</f>
        <v>0</v>
      </c>
      <c r="L232" s="7">
        <f>[5]ByCountry!L11/1000</f>
        <v>19.979808000000006</v>
      </c>
      <c r="M232" s="7">
        <f>[5]ByCountry!M11/1000</f>
        <v>2.8645199999999999E-2</v>
      </c>
      <c r="N232" s="7">
        <f>[5]ByCountry!N11/1000</f>
        <v>12.323305199999998</v>
      </c>
      <c r="O232" s="7">
        <f>[5]ByCountry!O11/1000</f>
        <v>-12.294659999999999</v>
      </c>
      <c r="P232" s="7">
        <f>[5]ByCountry!P11/1000</f>
        <v>4.0576319999999999</v>
      </c>
      <c r="Q232" s="7">
        <f>[5]ByCountry!Q11/1000</f>
        <v>7.0973519999999999</v>
      </c>
      <c r="R232" s="7">
        <f>[5]ByCountry!R11/1000</f>
        <v>1.9184400000000001E-2</v>
      </c>
      <c r="S232" s="7">
        <f>[5]ByCountry!S11/1000</f>
        <v>0</v>
      </c>
      <c r="T232" s="7">
        <f>[5]ByCountry!T11/1000</f>
        <v>0.1047696</v>
      </c>
    </row>
    <row r="233" spans="1:20" x14ac:dyDescent="0.3">
      <c r="B233" t="str">
        <f>[5]ByCountry!A12</f>
        <v>DRC</v>
      </c>
      <c r="C233" s="7">
        <f>[5]ByCountry!C12/1000</f>
        <v>0</v>
      </c>
      <c r="D233" s="7">
        <f>[5]ByCountry!D12/1000</f>
        <v>0</v>
      </c>
      <c r="E233" s="7">
        <f>[5]ByCountry!E12/1000</f>
        <v>0</v>
      </c>
      <c r="F233" s="7">
        <f>[5]ByCountry!F12/1000</f>
        <v>0</v>
      </c>
      <c r="G233" s="7">
        <f>[5]ByCountry!G12/1000</f>
        <v>72.429169200000004</v>
      </c>
      <c r="H233" s="7">
        <f>[5]ByCountry!H12/1000</f>
        <v>0</v>
      </c>
      <c r="I233" s="7">
        <f>[5]ByCountry!I12/1000</f>
        <v>0</v>
      </c>
      <c r="J233" s="7">
        <f>[5]ByCountry!J12/1000</f>
        <v>0</v>
      </c>
      <c r="K233" s="7">
        <f>[5]ByCountry!K12/1000</f>
        <v>0</v>
      </c>
      <c r="L233" s="7">
        <f>[5]ByCountry!L12/1000</f>
        <v>72.429169200000004</v>
      </c>
      <c r="M233" s="7">
        <f>[5]ByCountry!M12/1000</f>
        <v>0</v>
      </c>
      <c r="N233" s="7">
        <f>[5]ByCountry!N12/1000</f>
        <v>34.617592799999997</v>
      </c>
      <c r="O233" s="7">
        <f>[5]ByCountry!O12/1000</f>
        <v>-34.617592799999997</v>
      </c>
      <c r="P233" s="7">
        <f>[5]ByCountry!P12/1000</f>
        <v>25.999680000000001</v>
      </c>
      <c r="Q233" s="7">
        <f>[5]ByCountry!Q12/1000</f>
        <v>36.129744000000002</v>
      </c>
      <c r="R233" s="7">
        <f>[5]ByCountry!R12/1000</f>
        <v>0</v>
      </c>
      <c r="S233" s="7">
        <f>[5]ByCountry!S12/1000</f>
        <v>1.2775584</v>
      </c>
      <c r="T233" s="7">
        <f>[5]ByCountry!T12/1000</f>
        <v>0</v>
      </c>
    </row>
    <row r="234" spans="1:20" x14ac:dyDescent="0.3">
      <c r="B234" t="str">
        <f>[5]ByCountry!A13</f>
        <v>Lesotho</v>
      </c>
      <c r="C234" s="7">
        <f>[5]ByCountry!C13/1000</f>
        <v>0</v>
      </c>
      <c r="D234" s="7">
        <f>[5]ByCountry!D13/1000</f>
        <v>0</v>
      </c>
      <c r="E234" s="7">
        <f>[5]ByCountry!E13/1000</f>
        <v>0</v>
      </c>
      <c r="F234" s="7">
        <f>[5]ByCountry!F13/1000</f>
        <v>0</v>
      </c>
      <c r="G234" s="7">
        <f>[5]ByCountry!G13/1000</f>
        <v>0.60365159999999995</v>
      </c>
      <c r="H234" s="7">
        <f>[5]ByCountry!H13/1000</f>
        <v>0</v>
      </c>
      <c r="I234" s="7">
        <f>[5]ByCountry!I13/1000</f>
        <v>0</v>
      </c>
      <c r="J234" s="7">
        <f>[5]ByCountry!J13/1000</f>
        <v>0</v>
      </c>
      <c r="K234" s="7">
        <f>[5]ByCountry!K13/1000</f>
        <v>5.9305199999999995E-2</v>
      </c>
      <c r="L234" s="7">
        <f>[5]ByCountry!L13/1000</f>
        <v>0.6629567999999999</v>
      </c>
      <c r="M234" s="7">
        <f>[5]ByCountry!M13/1000</f>
        <v>0.71218800000000004</v>
      </c>
      <c r="N234" s="7">
        <f>[5]ByCountry!N13/1000</f>
        <v>0.12640679999999999</v>
      </c>
      <c r="O234" s="7">
        <f>[5]ByCountry!O13/1000</f>
        <v>0.5857812</v>
      </c>
      <c r="P234" s="7">
        <f>[5]ByCountry!P13/1000</f>
        <v>0.24615600000000001</v>
      </c>
      <c r="Q234" s="7">
        <f>[5]ByCountry!Q13/1000</f>
        <v>1.1536920000000002</v>
      </c>
      <c r="R234" s="7">
        <f>[5]ByCountry!R13/1000</f>
        <v>2.6279999999999997E-3</v>
      </c>
      <c r="S234" s="7">
        <f>[5]ByCountry!S13/1000</f>
        <v>4.3362000000000005E-2</v>
      </c>
      <c r="T234" s="7">
        <f>[5]ByCountry!T13/1000</f>
        <v>0</v>
      </c>
    </row>
    <row r="235" spans="1:20" x14ac:dyDescent="0.3">
      <c r="B235" t="str">
        <f>[5]ByCountry!A14</f>
        <v>Malawi</v>
      </c>
      <c r="C235" s="7">
        <f>[5]ByCountry!C14/1000</f>
        <v>0</v>
      </c>
      <c r="D235" s="7">
        <f>[5]ByCountry!D14/1000</f>
        <v>0</v>
      </c>
      <c r="E235" s="7">
        <f>[5]ByCountry!E14/1000</f>
        <v>0</v>
      </c>
      <c r="F235" s="7">
        <f>[5]ByCountry!F14/1000</f>
        <v>0</v>
      </c>
      <c r="G235" s="7">
        <f>[5]ByCountry!G14/1000</f>
        <v>2.878098</v>
      </c>
      <c r="H235" s="7">
        <f>[5]ByCountry!H14/1000</f>
        <v>0.876</v>
      </c>
      <c r="I235" s="7">
        <f>[5]ByCountry!I14/1000</f>
        <v>0</v>
      </c>
      <c r="J235" s="7">
        <f>[5]ByCountry!J14/1000</f>
        <v>0</v>
      </c>
      <c r="K235" s="7">
        <f>[5]ByCountry!K14/1000</f>
        <v>0</v>
      </c>
      <c r="L235" s="7">
        <f>[5]ByCountry!L14/1000</f>
        <v>3.7540979999999999</v>
      </c>
      <c r="M235" s="7">
        <f>[5]ByCountry!M14/1000</f>
        <v>0</v>
      </c>
      <c r="N235" s="7">
        <f>[5]ByCountry!N14/1000</f>
        <v>0.24344039999999997</v>
      </c>
      <c r="O235" s="7">
        <f>[5]ByCountry!O14/1000</f>
        <v>-0.24344039999999997</v>
      </c>
      <c r="P235" s="7">
        <f>[5]ByCountry!P14/1000</f>
        <v>1.2071280000000002</v>
      </c>
      <c r="Q235" s="7">
        <f>[5]ByCountry!Q14/1000</f>
        <v>3.2692320000000006</v>
      </c>
      <c r="R235" s="7">
        <f>[5]ByCountry!R14/1000</f>
        <v>0</v>
      </c>
      <c r="S235" s="7">
        <f>[5]ByCountry!S14/1000</f>
        <v>0.11861039999999999</v>
      </c>
      <c r="T235" s="7">
        <f>[5]ByCountry!T14/1000</f>
        <v>0</v>
      </c>
    </row>
    <row r="236" spans="1:20" x14ac:dyDescent="0.3">
      <c r="B236" t="str">
        <f>[5]ByCountry!A15</f>
        <v>Mozambique</v>
      </c>
      <c r="C236" s="7">
        <f>[5]ByCountry!C15/1000</f>
        <v>9.2478444</v>
      </c>
      <c r="D236" s="7">
        <f>[5]ByCountry!D15/1000</f>
        <v>0</v>
      </c>
      <c r="E236" s="7">
        <f>[5]ByCountry!E15/1000</f>
        <v>3.0930683999999995</v>
      </c>
      <c r="F236" s="7">
        <f>[5]ByCountry!F15/1000</f>
        <v>0</v>
      </c>
      <c r="G236" s="7">
        <f>[5]ByCountry!G15/1000</f>
        <v>20.637946799999998</v>
      </c>
      <c r="H236" s="7">
        <f>[5]ByCountry!H15/1000</f>
        <v>0</v>
      </c>
      <c r="I236" s="7">
        <f>[5]ByCountry!I15/1000</f>
        <v>0</v>
      </c>
      <c r="J236" s="7">
        <f>[5]ByCountry!J15/1000</f>
        <v>0</v>
      </c>
      <c r="K236" s="7">
        <f>[5]ByCountry!K15/1000</f>
        <v>0</v>
      </c>
      <c r="L236" s="7">
        <f>[5]ByCountry!L15/1000</f>
        <v>32.978859599999993</v>
      </c>
      <c r="M236" s="7">
        <f>[5]ByCountry!M15/1000</f>
        <v>1.2125592000000001</v>
      </c>
      <c r="N236" s="7">
        <f>[5]ByCountry!N15/1000</f>
        <v>25.727156399999998</v>
      </c>
      <c r="O236" s="7">
        <f>[5]ByCountry!O15/1000</f>
        <v>-24.514597200000001</v>
      </c>
      <c r="P236" s="7">
        <f>[5]ByCountry!P15/1000</f>
        <v>4.8880799999999995</v>
      </c>
      <c r="Q236" s="7">
        <f>[5]ByCountry!Q15/1000</f>
        <v>7.9278000000000004</v>
      </c>
      <c r="R236" s="7">
        <f>[5]ByCountry!R15/1000</f>
        <v>0</v>
      </c>
      <c r="S236" s="7">
        <f>[5]ByCountry!S15/1000</f>
        <v>0.28566359999999996</v>
      </c>
      <c r="T236" s="7">
        <f>[5]ByCountry!T15/1000</f>
        <v>0</v>
      </c>
    </row>
    <row r="237" spans="1:20" x14ac:dyDescent="0.3">
      <c r="B237" t="str">
        <f>[5]ByCountry!A16</f>
        <v>Namibia</v>
      </c>
      <c r="C237" s="7">
        <f>[5]ByCountry!C16/1000</f>
        <v>3.2367323999999997</v>
      </c>
      <c r="D237" s="7">
        <f>[5]ByCountry!D16/1000</f>
        <v>0</v>
      </c>
      <c r="E237" s="7">
        <f>[5]ByCountry!E16/1000</f>
        <v>0.14024759999999997</v>
      </c>
      <c r="F237" s="7">
        <f>[5]ByCountry!F16/1000</f>
        <v>0</v>
      </c>
      <c r="G237" s="7">
        <f>[5]ByCountry!G16/1000</f>
        <v>2.4036564</v>
      </c>
      <c r="H237" s="7">
        <f>[5]ByCountry!H16/1000</f>
        <v>0</v>
      </c>
      <c r="I237" s="7">
        <f>[5]ByCountry!I16/1000</f>
        <v>0</v>
      </c>
      <c r="J237" s="7">
        <f>[5]ByCountry!J16/1000</f>
        <v>0</v>
      </c>
      <c r="K237" s="7">
        <f>[5]ByCountry!K16/1000</f>
        <v>0</v>
      </c>
      <c r="L237" s="7">
        <f>[5]ByCountry!L16/1000</f>
        <v>5.7806363999999997</v>
      </c>
      <c r="M237" s="7">
        <f>[5]ByCountry!M16/1000</f>
        <v>18.321277199999997</v>
      </c>
      <c r="N237" s="7">
        <f>[5]ByCountry!N16/1000</f>
        <v>17.616184799999999</v>
      </c>
      <c r="O237" s="7">
        <f>[5]ByCountry!O16/1000</f>
        <v>0.70509239999999773</v>
      </c>
      <c r="P237" s="7">
        <f>[5]ByCountry!P16/1000</f>
        <v>3.4829760000000003</v>
      </c>
      <c r="Q237" s="7">
        <f>[5]ByCountry!Q16/1000</f>
        <v>6.0925799999999999</v>
      </c>
      <c r="R237" s="7">
        <f>[5]ByCountry!R16/1000</f>
        <v>0</v>
      </c>
      <c r="S237" s="7">
        <f>[5]ByCountry!S16/1000</f>
        <v>0.18798960000000001</v>
      </c>
      <c r="T237" s="7">
        <f>[5]ByCountry!T16/1000</f>
        <v>0</v>
      </c>
    </row>
    <row r="238" spans="1:20" x14ac:dyDescent="0.3">
      <c r="B238" t="str">
        <f>[5]ByCountry!A17</f>
        <v>South Africa</v>
      </c>
      <c r="C238" s="7">
        <f>[5]ByCountry!C17/1000</f>
        <v>282.88904520000006</v>
      </c>
      <c r="D238" s="7">
        <f>[5]ByCountry!D17/1000</f>
        <v>0</v>
      </c>
      <c r="E238" s="7">
        <f>[5]ByCountry!E17/1000</f>
        <v>0.57509400000000011</v>
      </c>
      <c r="F238" s="7">
        <f>[5]ByCountry!F17/1000</f>
        <v>12.783818399999998</v>
      </c>
      <c r="G238" s="7">
        <f>[5]ByCountry!G17/1000</f>
        <v>1.121718</v>
      </c>
      <c r="H238" s="7">
        <f>[5]ByCountry!H17/1000</f>
        <v>0.56940000000000002</v>
      </c>
      <c r="I238" s="7">
        <f>[5]ByCountry!I17/1000</f>
        <v>17.496610799999999</v>
      </c>
      <c r="J238" s="7">
        <f>[5]ByCountry!J17/1000</f>
        <v>1.1205791999999999</v>
      </c>
      <c r="K238" s="7">
        <f>[5]ByCountry!K17/1000</f>
        <v>42.104764799999998</v>
      </c>
      <c r="L238" s="7">
        <f>[5]ByCountry!L17/1000</f>
        <v>358.66103040000007</v>
      </c>
      <c r="M238" s="7">
        <f>[5]ByCountry!M17/1000</f>
        <v>53.53235999999999</v>
      </c>
      <c r="N238" s="7">
        <f>[5]ByCountry!N17/1000</f>
        <v>0.71648040000000002</v>
      </c>
      <c r="O238" s="7">
        <f>[5]ByCountry!O17/1000</f>
        <v>52.815879599999995</v>
      </c>
      <c r="P238" s="7">
        <f>[5]ByCountry!P17/1000</f>
        <v>237.07450800000001</v>
      </c>
      <c r="Q238" s="7">
        <f>[5]ByCountry!Q17/1000</f>
        <v>414.71679599999999</v>
      </c>
      <c r="R238" s="7">
        <f>[5]ByCountry!R17/1000</f>
        <v>0</v>
      </c>
      <c r="S238" s="7">
        <f>[5]ByCountry!S17/1000</f>
        <v>0.876</v>
      </c>
      <c r="T238" s="7">
        <f>[5]ByCountry!T17/1000</f>
        <v>39.040166400000004</v>
      </c>
    </row>
    <row r="239" spans="1:20" x14ac:dyDescent="0.3">
      <c r="B239" t="str">
        <f>[5]ByCountry!A18</f>
        <v>Swaziland</v>
      </c>
      <c r="C239" s="7">
        <f>[5]ByCountry!C18/1000</f>
        <v>7.0427772000000006</v>
      </c>
      <c r="D239" s="7">
        <f>[5]ByCountry!D18/1000</f>
        <v>0</v>
      </c>
      <c r="E239" s="7">
        <f>[5]ByCountry!E18/1000</f>
        <v>8.7600000000000002E-5</v>
      </c>
      <c r="F239" s="7">
        <f>[5]ByCountry!F18/1000</f>
        <v>0</v>
      </c>
      <c r="G239" s="7">
        <f>[5]ByCountry!G18/1000</f>
        <v>0.1341156</v>
      </c>
      <c r="H239" s="7">
        <f>[5]ByCountry!H18/1000</f>
        <v>0.74740319999999993</v>
      </c>
      <c r="I239" s="7">
        <f>[5]ByCountry!I18/1000</f>
        <v>0</v>
      </c>
      <c r="J239" s="7">
        <f>[5]ByCountry!J18/1000</f>
        <v>0</v>
      </c>
      <c r="K239" s="7">
        <f>[5]ByCountry!K18/1000</f>
        <v>0</v>
      </c>
      <c r="L239" s="7">
        <f>[5]ByCountry!L18/1000</f>
        <v>7.9243836000000005</v>
      </c>
      <c r="M239" s="7">
        <f>[5]ByCountry!M18/1000</f>
        <v>10.696135199999999</v>
      </c>
      <c r="N239" s="7">
        <f>[5]ByCountry!N18/1000</f>
        <v>16.757704799999999</v>
      </c>
      <c r="O239" s="7">
        <f>[5]ByCountry!O18/1000</f>
        <v>-6.0615696000000003</v>
      </c>
      <c r="P239" s="7">
        <f>[5]ByCountry!P18/1000</f>
        <v>0.73408799999999996</v>
      </c>
      <c r="Q239" s="7">
        <f>[5]ByCountry!Q18/1000</f>
        <v>1.7467439999999996</v>
      </c>
      <c r="R239" s="7">
        <f>[5]ByCountry!R18/1000</f>
        <v>5.2559999999999994E-3</v>
      </c>
      <c r="S239" s="7">
        <f>[5]ByCountry!S18/1000</f>
        <v>6.3422400000000004E-2</v>
      </c>
      <c r="T239" s="7">
        <f>[5]ByCountry!T18/1000</f>
        <v>0</v>
      </c>
    </row>
    <row r="240" spans="1:20" x14ac:dyDescent="0.3">
      <c r="B240" t="str">
        <f>[5]ByCountry!A19</f>
        <v>Tanzania</v>
      </c>
      <c r="C240" s="7">
        <f>[5]ByCountry!C19/1000</f>
        <v>1.5413219999999999</v>
      </c>
      <c r="D240" s="7">
        <f>[5]ByCountry!D19/1000</f>
        <v>0</v>
      </c>
      <c r="E240" s="7">
        <f>[5]ByCountry!E19/1000</f>
        <v>4.6629479999999992</v>
      </c>
      <c r="F240" s="7">
        <f>[5]ByCountry!F19/1000</f>
        <v>0</v>
      </c>
      <c r="G240" s="7">
        <f>[5]ByCountry!G19/1000</f>
        <v>4.6964987999999996</v>
      </c>
      <c r="H240" s="7">
        <f>[5]ByCountry!H19/1000</f>
        <v>4.38</v>
      </c>
      <c r="I240" s="7">
        <f>[5]ByCountry!I19/1000</f>
        <v>0.80749680000000001</v>
      </c>
      <c r="J240" s="7">
        <f>[5]ByCountry!J19/1000</f>
        <v>0</v>
      </c>
      <c r="K240" s="7">
        <f>[5]ByCountry!K19/1000</f>
        <v>0.9466931999999999</v>
      </c>
      <c r="L240" s="7">
        <f>[5]ByCountry!L19/1000</f>
        <v>17.034958800000002</v>
      </c>
      <c r="M240" s="7">
        <f>[5]ByCountry!M19/1000</f>
        <v>2.8947419999999999</v>
      </c>
      <c r="N240" s="7">
        <f>[5]ByCountry!N19/1000</f>
        <v>0</v>
      </c>
      <c r="O240" s="7">
        <f>[5]ByCountry!O19/1000</f>
        <v>2.8947419999999999</v>
      </c>
      <c r="P240" s="7">
        <f>[5]ByCountry!P19/1000</f>
        <v>7.6404720000000008</v>
      </c>
      <c r="Q240" s="7">
        <f>[5]ByCountry!Q19/1000</f>
        <v>20.694624000000001</v>
      </c>
      <c r="R240" s="7">
        <f>[5]ByCountry!R19/1000</f>
        <v>2.5491600000000003E-2</v>
      </c>
      <c r="S240" s="7">
        <f>[5]ByCountry!S19/1000</f>
        <v>0.73505160000000003</v>
      </c>
      <c r="T240" s="7">
        <f>[5]ByCountry!T19/1000</f>
        <v>1.9936883999999999</v>
      </c>
    </row>
    <row r="241" spans="1:20" x14ac:dyDescent="0.3">
      <c r="B241" t="str">
        <f>[5]ByCountry!A20</f>
        <v>Zambia</v>
      </c>
      <c r="C241" s="7">
        <f>[5]ByCountry!C20/1000</f>
        <v>2.3119392000000003</v>
      </c>
      <c r="D241" s="7">
        <f>[5]ByCountry!D20/1000</f>
        <v>0</v>
      </c>
      <c r="E241" s="7">
        <f>[5]ByCountry!E20/1000</f>
        <v>7.0080000000000001E-4</v>
      </c>
      <c r="F241" s="7">
        <f>[5]ByCountry!F20/1000</f>
        <v>0</v>
      </c>
      <c r="G241" s="7">
        <f>[5]ByCountry!G20/1000</f>
        <v>19.829223599999999</v>
      </c>
      <c r="H241" s="7">
        <f>[5]ByCountry!H20/1000</f>
        <v>0</v>
      </c>
      <c r="I241" s="7">
        <f>[5]ByCountry!I20/1000</f>
        <v>0</v>
      </c>
      <c r="J241" s="7">
        <f>[5]ByCountry!J20/1000</f>
        <v>0</v>
      </c>
      <c r="K241" s="7">
        <f>[5]ByCountry!K20/1000</f>
        <v>0</v>
      </c>
      <c r="L241" s="7">
        <f>[5]ByCountry!L20/1000</f>
        <v>22.141863599999997</v>
      </c>
      <c r="M241" s="7">
        <f>[5]ByCountry!M20/1000</f>
        <v>16.8193752</v>
      </c>
      <c r="N241" s="7">
        <f>[5]ByCountry!N20/1000</f>
        <v>4.5782388000000003</v>
      </c>
      <c r="O241" s="7">
        <f>[5]ByCountry!O20/1000</f>
        <v>12.2411364</v>
      </c>
      <c r="P241" s="7">
        <f>[5]ByCountry!P20/1000</f>
        <v>21.722171999999997</v>
      </c>
      <c r="Q241" s="7">
        <f>[5]ByCountry!Q20/1000</f>
        <v>32.497848000000005</v>
      </c>
      <c r="R241" s="7">
        <f>[5]ByCountry!R20/1000</f>
        <v>8.4971999999999999E-3</v>
      </c>
      <c r="S241" s="7">
        <f>[5]ByCountry!S20/1000</f>
        <v>1.1423915999999998</v>
      </c>
      <c r="T241" s="7">
        <f>[5]ByCountry!T20/1000</f>
        <v>0</v>
      </c>
    </row>
    <row r="242" spans="1:20" x14ac:dyDescent="0.3">
      <c r="B242" t="str">
        <f>[5]ByCountry!A21</f>
        <v>Zimbabwe</v>
      </c>
      <c r="C242" s="7">
        <f>[5]ByCountry!C21/1000</f>
        <v>20.3453628</v>
      </c>
      <c r="D242" s="7">
        <f>[5]ByCountry!D21/1000</f>
        <v>0</v>
      </c>
      <c r="E242" s="7">
        <f>[5]ByCountry!E21/1000</f>
        <v>2.8032E-3</v>
      </c>
      <c r="F242" s="7">
        <f>[5]ByCountry!F21/1000</f>
        <v>0</v>
      </c>
      <c r="G242" s="7">
        <f>[5]ByCountry!G21/1000</f>
        <v>4.0627127999999999</v>
      </c>
      <c r="H242" s="7">
        <f>[5]ByCountry!H21/1000</f>
        <v>0</v>
      </c>
      <c r="I242" s="7">
        <f>[5]ByCountry!I21/1000</f>
        <v>0</v>
      </c>
      <c r="J242" s="7">
        <f>[5]ByCountry!J21/1000</f>
        <v>0</v>
      </c>
      <c r="K242" s="7">
        <f>[5]ByCountry!K21/1000</f>
        <v>0.9413495999999999</v>
      </c>
      <c r="L242" s="7">
        <f>[5]ByCountry!L21/1000</f>
        <v>25.352228400000001</v>
      </c>
      <c r="M242" s="7">
        <f>[5]ByCountry!M21/1000</f>
        <v>11.343937200000001</v>
      </c>
      <c r="N242" s="7">
        <f>[5]ByCountry!N21/1000</f>
        <v>15.207797999999999</v>
      </c>
      <c r="O242" s="7">
        <f>[5]ByCountry!O21/1000</f>
        <v>-3.8638607999999985</v>
      </c>
      <c r="P242" s="7">
        <f>[5]ByCountry!P21/1000</f>
        <v>11.61576</v>
      </c>
      <c r="Q242" s="7">
        <f>[5]ByCountry!Q21/1000</f>
        <v>20.319696</v>
      </c>
      <c r="R242" s="7">
        <f>[5]ByCountry!R21/1000</f>
        <v>1.095E-2</v>
      </c>
      <c r="S242" s="7">
        <f>[5]ByCountry!S21/1000</f>
        <v>0.72646680000000008</v>
      </c>
      <c r="T242" s="7">
        <f>[5]ByCountry!T21/1000</f>
        <v>0</v>
      </c>
    </row>
    <row r="243" spans="1:20" x14ac:dyDescent="0.3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5" spans="1:20" x14ac:dyDescent="0.3">
      <c r="C245" t="str">
        <f t="shared" ref="C245:T245" si="24">C216</f>
        <v>Coal</v>
      </c>
      <c r="D245" t="str">
        <f t="shared" si="24"/>
        <v>Oil</v>
      </c>
      <c r="E245" t="str">
        <f t="shared" si="24"/>
        <v>Gas</v>
      </c>
      <c r="F245" t="str">
        <f t="shared" si="24"/>
        <v>Nuclear</v>
      </c>
      <c r="G245" t="str">
        <f t="shared" si="24"/>
        <v>Hydro</v>
      </c>
      <c r="H245" t="str">
        <f t="shared" si="24"/>
        <v>Biomass</v>
      </c>
      <c r="I245" t="str">
        <f t="shared" si="24"/>
        <v>Solar PV</v>
      </c>
      <c r="J245" t="str">
        <f t="shared" si="24"/>
        <v>Solar Thermal</v>
      </c>
      <c r="K245" t="str">
        <f t="shared" si="24"/>
        <v>Wind</v>
      </c>
      <c r="L245" t="str">
        <f t="shared" si="24"/>
        <v>Total Cent.</v>
      </c>
      <c r="M245" t="str">
        <f t="shared" si="24"/>
        <v>Imports</v>
      </c>
      <c r="N245" t="str">
        <f t="shared" si="24"/>
        <v>Exports</v>
      </c>
      <c r="O245" t="str">
        <f t="shared" si="24"/>
        <v>Net Imports</v>
      </c>
      <c r="P245" t="str">
        <f t="shared" si="24"/>
        <v>Industry</v>
      </c>
      <c r="Q245" t="str">
        <f t="shared" si="24"/>
        <v>dom. System dmd</v>
      </c>
      <c r="R245" t="str">
        <f t="shared" si="24"/>
        <v>Dist. Oil</v>
      </c>
      <c r="S245" t="str">
        <f t="shared" si="24"/>
        <v>Mini Hydro</v>
      </c>
      <c r="T245" t="str">
        <f t="shared" si="24"/>
        <v>Dist.Solar PV</v>
      </c>
    </row>
    <row r="246" spans="1:20" x14ac:dyDescent="0.3">
      <c r="A246" t="str">
        <f>$A$10</f>
        <v>RE</v>
      </c>
      <c r="B246" t="str">
        <f t="shared" ref="B246:T252" si="25">B217</f>
        <v>Angola</v>
      </c>
      <c r="C246">
        <f t="shared" si="25"/>
        <v>0</v>
      </c>
      <c r="D246">
        <f t="shared" si="25"/>
        <v>0</v>
      </c>
      <c r="E246">
        <f t="shared" si="25"/>
        <v>1.5252036</v>
      </c>
      <c r="F246">
        <f t="shared" si="25"/>
        <v>0</v>
      </c>
      <c r="G246">
        <f t="shared" si="25"/>
        <v>4.9887323999999991</v>
      </c>
      <c r="H246">
        <f t="shared" si="25"/>
        <v>2.19</v>
      </c>
      <c r="I246">
        <f t="shared" si="25"/>
        <v>0.34251600000000004</v>
      </c>
      <c r="J246">
        <f t="shared" si="25"/>
        <v>0</v>
      </c>
      <c r="K246">
        <f t="shared" si="25"/>
        <v>0</v>
      </c>
      <c r="L246">
        <f t="shared" si="25"/>
        <v>9.0464519999999968</v>
      </c>
      <c r="M246">
        <f t="shared" si="25"/>
        <v>13.852538400000002</v>
      </c>
      <c r="N246">
        <f t="shared" si="25"/>
        <v>3.5071536000000001</v>
      </c>
      <c r="O246">
        <f t="shared" si="25"/>
        <v>10.345384800000001</v>
      </c>
      <c r="P246">
        <f t="shared" si="25"/>
        <v>8.5891800000000007</v>
      </c>
      <c r="Q246">
        <f t="shared" si="25"/>
        <v>18.228684000000001</v>
      </c>
      <c r="R246">
        <f t="shared" si="25"/>
        <v>1.9972799999999999E-2</v>
      </c>
      <c r="S246">
        <f t="shared" si="25"/>
        <v>0.66952680000000009</v>
      </c>
      <c r="T246">
        <f t="shared" si="25"/>
        <v>0</v>
      </c>
    </row>
    <row r="247" spans="1:20" x14ac:dyDescent="0.3">
      <c r="B247" t="str">
        <f t="shared" si="25"/>
        <v>Botswana</v>
      </c>
      <c r="C247">
        <f t="shared" si="25"/>
        <v>10.265143200000001</v>
      </c>
      <c r="D247">
        <f t="shared" si="25"/>
        <v>0</v>
      </c>
      <c r="E247">
        <f t="shared" si="25"/>
        <v>2.6279999999999999E-4</v>
      </c>
      <c r="F247">
        <f t="shared" si="25"/>
        <v>0</v>
      </c>
      <c r="G247">
        <f t="shared" si="25"/>
        <v>0</v>
      </c>
      <c r="H247">
        <f t="shared" si="25"/>
        <v>0</v>
      </c>
      <c r="I247">
        <f t="shared" si="25"/>
        <v>0</v>
      </c>
      <c r="J247">
        <f t="shared" si="25"/>
        <v>0</v>
      </c>
      <c r="K247">
        <f t="shared" si="25"/>
        <v>0.36415319999999995</v>
      </c>
      <c r="L247">
        <f t="shared" si="25"/>
        <v>10.629559200000001</v>
      </c>
      <c r="M247">
        <f t="shared" si="25"/>
        <v>3.7703916</v>
      </c>
      <c r="N247">
        <f t="shared" si="25"/>
        <v>6.7331988000000003</v>
      </c>
      <c r="O247">
        <f t="shared" si="25"/>
        <v>-2.9628072000000003</v>
      </c>
      <c r="P247">
        <f t="shared" si="25"/>
        <v>4.0576319999999999</v>
      </c>
      <c r="Q247">
        <f t="shared" si="25"/>
        <v>7.0973519999999999</v>
      </c>
      <c r="R247">
        <f t="shared" si="25"/>
        <v>1.9184400000000001E-2</v>
      </c>
      <c r="S247">
        <f t="shared" si="25"/>
        <v>0</v>
      </c>
      <c r="T247">
        <f t="shared" si="25"/>
        <v>0.11869800000000001</v>
      </c>
    </row>
    <row r="248" spans="1:20" x14ac:dyDescent="0.3">
      <c r="B248" t="str">
        <f t="shared" si="25"/>
        <v>DRC</v>
      </c>
      <c r="C248">
        <f t="shared" si="25"/>
        <v>0</v>
      </c>
      <c r="D248">
        <f t="shared" si="25"/>
        <v>0</v>
      </c>
      <c r="E248">
        <f t="shared" si="25"/>
        <v>0</v>
      </c>
      <c r="F248">
        <f t="shared" si="25"/>
        <v>0</v>
      </c>
      <c r="G248">
        <f t="shared" si="25"/>
        <v>72.429169200000004</v>
      </c>
      <c r="H248">
        <f t="shared" si="25"/>
        <v>0</v>
      </c>
      <c r="I248">
        <f t="shared" si="25"/>
        <v>0</v>
      </c>
      <c r="J248">
        <f t="shared" si="25"/>
        <v>0</v>
      </c>
      <c r="K248">
        <f t="shared" si="25"/>
        <v>0</v>
      </c>
      <c r="L248">
        <f t="shared" si="25"/>
        <v>72.429169200000004</v>
      </c>
      <c r="M248">
        <f t="shared" si="25"/>
        <v>0</v>
      </c>
      <c r="N248">
        <f t="shared" si="25"/>
        <v>34.617592799999997</v>
      </c>
      <c r="O248">
        <f t="shared" si="25"/>
        <v>-34.617592799999997</v>
      </c>
      <c r="P248">
        <f t="shared" si="25"/>
        <v>25.999680000000001</v>
      </c>
      <c r="Q248">
        <f t="shared" si="25"/>
        <v>36.129744000000002</v>
      </c>
      <c r="R248">
        <f t="shared" si="25"/>
        <v>0</v>
      </c>
      <c r="S248">
        <f t="shared" si="25"/>
        <v>1.2775584</v>
      </c>
      <c r="T248">
        <f t="shared" si="25"/>
        <v>0</v>
      </c>
    </row>
    <row r="249" spans="1:20" x14ac:dyDescent="0.3">
      <c r="B249" t="str">
        <f t="shared" si="25"/>
        <v>Lesotho</v>
      </c>
      <c r="C249">
        <f t="shared" si="25"/>
        <v>0</v>
      </c>
      <c r="D249">
        <f t="shared" si="25"/>
        <v>0</v>
      </c>
      <c r="E249">
        <f t="shared" si="25"/>
        <v>0</v>
      </c>
      <c r="F249">
        <f t="shared" si="25"/>
        <v>0</v>
      </c>
      <c r="G249">
        <f t="shared" si="25"/>
        <v>0.60365159999999995</v>
      </c>
      <c r="H249">
        <f t="shared" si="25"/>
        <v>0</v>
      </c>
      <c r="I249">
        <f t="shared" si="25"/>
        <v>0</v>
      </c>
      <c r="J249">
        <f t="shared" si="25"/>
        <v>0</v>
      </c>
      <c r="K249">
        <f t="shared" si="25"/>
        <v>5.9305199999999995E-2</v>
      </c>
      <c r="L249">
        <f t="shared" si="25"/>
        <v>0.6629567999999999</v>
      </c>
      <c r="M249">
        <f t="shared" si="25"/>
        <v>0.71210040000000008</v>
      </c>
      <c r="N249">
        <f t="shared" si="25"/>
        <v>0.12649440000000001</v>
      </c>
      <c r="O249">
        <f t="shared" si="25"/>
        <v>0.58560599999999996</v>
      </c>
      <c r="P249">
        <f t="shared" si="25"/>
        <v>0.24615600000000001</v>
      </c>
      <c r="Q249">
        <f t="shared" si="25"/>
        <v>1.1536920000000002</v>
      </c>
      <c r="R249">
        <f t="shared" si="25"/>
        <v>2.6279999999999997E-3</v>
      </c>
      <c r="S249">
        <f t="shared" si="25"/>
        <v>4.3449599999999998E-2</v>
      </c>
      <c r="T249">
        <f t="shared" si="25"/>
        <v>0</v>
      </c>
    </row>
    <row r="250" spans="1:20" x14ac:dyDescent="0.3">
      <c r="B250" t="str">
        <f t="shared" si="25"/>
        <v>Malawi</v>
      </c>
      <c r="C250">
        <f t="shared" si="25"/>
        <v>0</v>
      </c>
      <c r="D250">
        <f t="shared" si="25"/>
        <v>0</v>
      </c>
      <c r="E250">
        <f t="shared" si="25"/>
        <v>0</v>
      </c>
      <c r="F250">
        <f t="shared" si="25"/>
        <v>0</v>
      </c>
      <c r="G250">
        <f t="shared" si="25"/>
        <v>2.878098</v>
      </c>
      <c r="H250">
        <f t="shared" si="25"/>
        <v>0.876</v>
      </c>
      <c r="I250">
        <f t="shared" si="25"/>
        <v>0</v>
      </c>
      <c r="J250">
        <f t="shared" si="25"/>
        <v>0</v>
      </c>
      <c r="K250">
        <f t="shared" si="25"/>
        <v>0.16670279999999998</v>
      </c>
      <c r="L250">
        <f t="shared" si="25"/>
        <v>3.9208007999999999</v>
      </c>
      <c r="M250">
        <f t="shared" si="25"/>
        <v>0</v>
      </c>
      <c r="N250">
        <f t="shared" si="25"/>
        <v>0.41049359999999996</v>
      </c>
      <c r="O250">
        <f t="shared" si="25"/>
        <v>-0.41049359999999996</v>
      </c>
      <c r="P250">
        <f t="shared" si="25"/>
        <v>1.2071280000000002</v>
      </c>
      <c r="Q250">
        <f t="shared" si="25"/>
        <v>3.2692320000000006</v>
      </c>
      <c r="R250">
        <f t="shared" si="25"/>
        <v>0</v>
      </c>
      <c r="S250">
        <f t="shared" si="25"/>
        <v>0.1188732</v>
      </c>
      <c r="T250">
        <f t="shared" si="25"/>
        <v>0</v>
      </c>
    </row>
    <row r="251" spans="1:20" x14ac:dyDescent="0.3">
      <c r="B251" t="str">
        <f t="shared" si="25"/>
        <v>Mozambique</v>
      </c>
      <c r="C251">
        <f t="shared" si="25"/>
        <v>5.7799356</v>
      </c>
      <c r="D251">
        <f t="shared" si="25"/>
        <v>0</v>
      </c>
      <c r="E251">
        <f t="shared" si="25"/>
        <v>3.0115127999999993</v>
      </c>
      <c r="F251">
        <f t="shared" si="25"/>
        <v>0</v>
      </c>
      <c r="G251">
        <f t="shared" si="25"/>
        <v>20.637946799999998</v>
      </c>
      <c r="H251">
        <f t="shared" si="25"/>
        <v>0.41312159999999992</v>
      </c>
      <c r="I251">
        <f t="shared" si="25"/>
        <v>0</v>
      </c>
      <c r="J251">
        <f t="shared" si="25"/>
        <v>0</v>
      </c>
      <c r="K251">
        <f t="shared" si="25"/>
        <v>0.402084</v>
      </c>
      <c r="L251">
        <f t="shared" si="25"/>
        <v>30.244600799999997</v>
      </c>
      <c r="M251">
        <f t="shared" si="25"/>
        <v>1.3750571999999999</v>
      </c>
      <c r="N251">
        <f t="shared" si="25"/>
        <v>23.155307999999998</v>
      </c>
      <c r="O251">
        <f t="shared" si="25"/>
        <v>-21.780250799999997</v>
      </c>
      <c r="P251">
        <f t="shared" si="25"/>
        <v>4.8880799999999995</v>
      </c>
      <c r="Q251">
        <f t="shared" si="25"/>
        <v>7.9278000000000004</v>
      </c>
      <c r="R251">
        <f t="shared" si="25"/>
        <v>0</v>
      </c>
      <c r="S251">
        <f t="shared" si="25"/>
        <v>0.28566359999999996</v>
      </c>
      <c r="T251">
        <f t="shared" si="25"/>
        <v>0</v>
      </c>
    </row>
    <row r="252" spans="1:20" x14ac:dyDescent="0.3">
      <c r="B252" t="str">
        <f t="shared" si="25"/>
        <v>Namibia</v>
      </c>
      <c r="C252">
        <f t="shared" si="25"/>
        <v>2.9578139999999999</v>
      </c>
      <c r="D252">
        <f t="shared" si="25"/>
        <v>0</v>
      </c>
      <c r="E252">
        <f t="shared" si="25"/>
        <v>0.1456788</v>
      </c>
      <c r="F252">
        <f t="shared" si="25"/>
        <v>0</v>
      </c>
      <c r="G252">
        <f t="shared" si="25"/>
        <v>2.4036564</v>
      </c>
      <c r="H252">
        <f t="shared" si="25"/>
        <v>0</v>
      </c>
      <c r="I252">
        <f t="shared" si="25"/>
        <v>0</v>
      </c>
      <c r="J252">
        <f t="shared" si="25"/>
        <v>0</v>
      </c>
      <c r="K252">
        <f t="shared" si="25"/>
        <v>0.3071256</v>
      </c>
      <c r="L252">
        <f t="shared" si="25"/>
        <v>5.8142747999999997</v>
      </c>
      <c r="M252">
        <f t="shared" si="25"/>
        <v>15.405686399999999</v>
      </c>
      <c r="N252">
        <f t="shared" si="25"/>
        <v>14.754380400000001</v>
      </c>
      <c r="O252">
        <f t="shared" si="25"/>
        <v>0.65130599999999872</v>
      </c>
      <c r="P252">
        <f t="shared" si="25"/>
        <v>3.4829760000000003</v>
      </c>
      <c r="Q252">
        <f t="shared" si="25"/>
        <v>6.0925799999999999</v>
      </c>
      <c r="R252">
        <f t="shared" si="25"/>
        <v>0</v>
      </c>
      <c r="S252">
        <f t="shared" si="25"/>
        <v>0.20331960000000002</v>
      </c>
      <c r="T252">
        <f t="shared" si="25"/>
        <v>0</v>
      </c>
    </row>
    <row r="253" spans="1:20" x14ac:dyDescent="0.3">
      <c r="B253" t="str">
        <f t="shared" ref="B253:T256" si="26">B225</f>
        <v>Swaziland</v>
      </c>
      <c r="C253">
        <f t="shared" si="26"/>
        <v>0.13928399999999999</v>
      </c>
      <c r="D253">
        <f t="shared" si="26"/>
        <v>0</v>
      </c>
      <c r="E253">
        <f t="shared" si="26"/>
        <v>1.752E-4</v>
      </c>
      <c r="F253">
        <f t="shared" si="26"/>
        <v>0</v>
      </c>
      <c r="G253">
        <f t="shared" si="26"/>
        <v>0.1341156</v>
      </c>
      <c r="H253">
        <f t="shared" si="26"/>
        <v>0.876</v>
      </c>
      <c r="I253">
        <f t="shared" si="26"/>
        <v>0</v>
      </c>
      <c r="J253">
        <f t="shared" si="26"/>
        <v>0</v>
      </c>
      <c r="K253">
        <f t="shared" si="26"/>
        <v>8.2256399999999993E-2</v>
      </c>
      <c r="L253">
        <f t="shared" si="26"/>
        <v>1.2318311999999998</v>
      </c>
      <c r="M253">
        <f t="shared" si="26"/>
        <v>7.9086155999999992</v>
      </c>
      <c r="N253">
        <f t="shared" si="26"/>
        <v>7.3520927999999994</v>
      </c>
      <c r="O253">
        <f t="shared" si="26"/>
        <v>0.55652279999999976</v>
      </c>
      <c r="P253">
        <f t="shared" si="26"/>
        <v>0.73408799999999996</v>
      </c>
      <c r="Q253">
        <f t="shared" si="26"/>
        <v>1.7467439999999996</v>
      </c>
      <c r="R253">
        <f t="shared" si="26"/>
        <v>6.3071999999999998E-3</v>
      </c>
      <c r="S253">
        <f t="shared" si="26"/>
        <v>7.1656799999999993E-2</v>
      </c>
      <c r="T253">
        <f t="shared" si="26"/>
        <v>5.475E-2</v>
      </c>
    </row>
    <row r="254" spans="1:20" x14ac:dyDescent="0.3">
      <c r="B254" t="str">
        <f t="shared" si="26"/>
        <v>Tanzania</v>
      </c>
      <c r="C254">
        <f t="shared" si="26"/>
        <v>0.1154568</v>
      </c>
      <c r="D254">
        <f t="shared" si="26"/>
        <v>0</v>
      </c>
      <c r="E254">
        <f t="shared" si="26"/>
        <v>1.2326196</v>
      </c>
      <c r="F254">
        <f t="shared" si="26"/>
        <v>0</v>
      </c>
      <c r="G254">
        <f t="shared" si="26"/>
        <v>5.4883151999999997</v>
      </c>
      <c r="H254">
        <f t="shared" si="26"/>
        <v>4.38</v>
      </c>
      <c r="I254">
        <f t="shared" si="26"/>
        <v>5.6908463999999999</v>
      </c>
      <c r="J254">
        <f t="shared" si="26"/>
        <v>0</v>
      </c>
      <c r="K254">
        <f t="shared" si="26"/>
        <v>0.9466931999999999</v>
      </c>
      <c r="L254">
        <f t="shared" si="26"/>
        <v>17.853931199999998</v>
      </c>
      <c r="M254">
        <f t="shared" si="26"/>
        <v>2.0756819999999996</v>
      </c>
      <c r="N254">
        <f t="shared" si="26"/>
        <v>0</v>
      </c>
      <c r="O254">
        <f t="shared" si="26"/>
        <v>2.0756819999999996</v>
      </c>
      <c r="P254">
        <f t="shared" si="26"/>
        <v>7.6404720000000008</v>
      </c>
      <c r="Q254">
        <f t="shared" si="26"/>
        <v>20.694624000000001</v>
      </c>
      <c r="R254">
        <f t="shared" si="26"/>
        <v>2.5491600000000003E-2</v>
      </c>
      <c r="S254">
        <f t="shared" si="26"/>
        <v>0.73505160000000003</v>
      </c>
      <c r="T254">
        <f t="shared" si="26"/>
        <v>1.9936883999999999</v>
      </c>
    </row>
    <row r="255" spans="1:20" x14ac:dyDescent="0.3">
      <c r="B255" t="str">
        <f t="shared" si="26"/>
        <v>Zambia</v>
      </c>
      <c r="C255">
        <f t="shared" si="26"/>
        <v>0</v>
      </c>
      <c r="D255">
        <f t="shared" si="26"/>
        <v>0</v>
      </c>
      <c r="E255">
        <f t="shared" si="26"/>
        <v>6.1320000000000005E-4</v>
      </c>
      <c r="F255">
        <f t="shared" si="26"/>
        <v>0</v>
      </c>
      <c r="G255">
        <f t="shared" si="26"/>
        <v>22.765225200000003</v>
      </c>
      <c r="H255">
        <f t="shared" si="26"/>
        <v>0</v>
      </c>
      <c r="I255">
        <f t="shared" si="26"/>
        <v>0</v>
      </c>
      <c r="J255">
        <f t="shared" si="26"/>
        <v>0</v>
      </c>
      <c r="K255">
        <f t="shared" si="26"/>
        <v>1.5507827999999999</v>
      </c>
      <c r="L255">
        <f t="shared" si="26"/>
        <v>24.316621200000004</v>
      </c>
      <c r="M255">
        <f t="shared" si="26"/>
        <v>13.945043999999999</v>
      </c>
      <c r="N255">
        <f t="shared" si="26"/>
        <v>3.8787528</v>
      </c>
      <c r="O255">
        <f t="shared" si="26"/>
        <v>10.0662912</v>
      </c>
      <c r="P255">
        <f t="shared" si="26"/>
        <v>21.722171999999997</v>
      </c>
      <c r="Q255">
        <f t="shared" si="26"/>
        <v>32.497848000000005</v>
      </c>
      <c r="R255">
        <f t="shared" si="26"/>
        <v>8.4971999999999999E-3</v>
      </c>
      <c r="S255">
        <f t="shared" si="26"/>
        <v>1.1423915999999998</v>
      </c>
      <c r="T255">
        <f t="shared" si="26"/>
        <v>0</v>
      </c>
    </row>
    <row r="256" spans="1:20" x14ac:dyDescent="0.3">
      <c r="B256" t="str">
        <f t="shared" si="26"/>
        <v>Zimbabwe</v>
      </c>
      <c r="C256">
        <f t="shared" si="26"/>
        <v>10.480989600000001</v>
      </c>
      <c r="D256">
        <f t="shared" si="26"/>
        <v>0</v>
      </c>
      <c r="E256">
        <f t="shared" si="26"/>
        <v>2.8032E-3</v>
      </c>
      <c r="F256">
        <f t="shared" si="26"/>
        <v>0</v>
      </c>
      <c r="G256">
        <f t="shared" si="26"/>
        <v>5.6354831999999995</v>
      </c>
      <c r="H256">
        <f t="shared" si="26"/>
        <v>0.66567239999999994</v>
      </c>
      <c r="I256">
        <f t="shared" si="26"/>
        <v>0</v>
      </c>
      <c r="J256">
        <f t="shared" si="26"/>
        <v>0</v>
      </c>
      <c r="K256">
        <f t="shared" si="26"/>
        <v>0.98628840000000007</v>
      </c>
      <c r="L256">
        <f t="shared" si="26"/>
        <v>17.771236800000004</v>
      </c>
      <c r="M256">
        <f t="shared" si="26"/>
        <v>10.929501599999998</v>
      </c>
      <c r="N256">
        <f t="shared" si="26"/>
        <v>7.864377600000001</v>
      </c>
      <c r="O256">
        <f t="shared" si="26"/>
        <v>3.0651239999999969</v>
      </c>
      <c r="P256">
        <f t="shared" si="26"/>
        <v>11.61576</v>
      </c>
      <c r="Q256">
        <f t="shared" si="26"/>
        <v>20.319696</v>
      </c>
      <c r="R256">
        <f t="shared" si="26"/>
        <v>3.1623600000000002E-2</v>
      </c>
      <c r="S256">
        <f t="shared" si="26"/>
        <v>0.7742964</v>
      </c>
      <c r="T256">
        <f t="shared" si="26"/>
        <v>0.49564079999999994</v>
      </c>
    </row>
    <row r="257" spans="1:20" x14ac:dyDescent="0.3">
      <c r="A257" t="s">
        <v>49</v>
      </c>
      <c r="B257" t="str">
        <f t="shared" ref="B257:T263" si="27">B231</f>
        <v>Angola</v>
      </c>
      <c r="C257">
        <f t="shared" si="27"/>
        <v>0</v>
      </c>
      <c r="D257">
        <f t="shared" si="27"/>
        <v>0</v>
      </c>
      <c r="E257">
        <f t="shared" si="27"/>
        <v>4.8226428000000006</v>
      </c>
      <c r="F257">
        <f t="shared" si="27"/>
        <v>0</v>
      </c>
      <c r="G257">
        <f t="shared" si="27"/>
        <v>4.6686419999999993</v>
      </c>
      <c r="H257">
        <f t="shared" si="27"/>
        <v>2.19</v>
      </c>
      <c r="I257">
        <f t="shared" si="27"/>
        <v>0.31912679999999999</v>
      </c>
      <c r="J257">
        <f t="shared" si="27"/>
        <v>0</v>
      </c>
      <c r="K257">
        <f t="shared" si="27"/>
        <v>0</v>
      </c>
      <c r="L257">
        <f t="shared" si="27"/>
        <v>12.0004116</v>
      </c>
      <c r="M257">
        <f t="shared" si="27"/>
        <v>10.904885999999999</v>
      </c>
      <c r="N257">
        <f t="shared" si="27"/>
        <v>3.5071536000000001</v>
      </c>
      <c r="O257">
        <f t="shared" si="27"/>
        <v>7.3977323999999989</v>
      </c>
      <c r="P257">
        <f t="shared" si="27"/>
        <v>8.5891800000000007</v>
      </c>
      <c r="Q257">
        <f t="shared" si="27"/>
        <v>18.228684000000001</v>
      </c>
      <c r="R257">
        <f t="shared" si="27"/>
        <v>3.8456400000000002E-2</v>
      </c>
      <c r="S257">
        <f t="shared" si="27"/>
        <v>0.64648799999999995</v>
      </c>
      <c r="T257">
        <f t="shared" si="27"/>
        <v>0</v>
      </c>
    </row>
    <row r="258" spans="1:20" x14ac:dyDescent="0.3">
      <c r="B258" t="str">
        <f t="shared" si="27"/>
        <v>Botswana</v>
      </c>
      <c r="C258">
        <f t="shared" si="27"/>
        <v>19.979545200000004</v>
      </c>
      <c r="D258">
        <f t="shared" si="27"/>
        <v>0</v>
      </c>
      <c r="E258">
        <f t="shared" si="27"/>
        <v>2.6279999999999999E-4</v>
      </c>
      <c r="F258">
        <f t="shared" si="27"/>
        <v>0</v>
      </c>
      <c r="G258">
        <f t="shared" si="27"/>
        <v>0</v>
      </c>
      <c r="H258">
        <f t="shared" si="27"/>
        <v>0</v>
      </c>
      <c r="I258">
        <f t="shared" si="27"/>
        <v>0</v>
      </c>
      <c r="J258">
        <f t="shared" si="27"/>
        <v>0</v>
      </c>
      <c r="K258">
        <f t="shared" si="27"/>
        <v>0</v>
      </c>
      <c r="L258">
        <f t="shared" si="27"/>
        <v>19.979808000000006</v>
      </c>
      <c r="M258">
        <f t="shared" si="27"/>
        <v>2.8645199999999999E-2</v>
      </c>
      <c r="N258">
        <f t="shared" si="27"/>
        <v>12.323305199999998</v>
      </c>
      <c r="O258">
        <f t="shared" si="27"/>
        <v>-12.294659999999999</v>
      </c>
      <c r="P258">
        <f t="shared" si="27"/>
        <v>4.0576319999999999</v>
      </c>
      <c r="Q258">
        <f t="shared" si="27"/>
        <v>7.0973519999999999</v>
      </c>
      <c r="R258">
        <f t="shared" si="27"/>
        <v>1.9184400000000001E-2</v>
      </c>
      <c r="S258">
        <f t="shared" si="27"/>
        <v>0</v>
      </c>
      <c r="T258">
        <f t="shared" si="27"/>
        <v>0.1047696</v>
      </c>
    </row>
    <row r="259" spans="1:20" x14ac:dyDescent="0.3">
      <c r="B259" t="str">
        <f t="shared" si="27"/>
        <v>DRC</v>
      </c>
      <c r="C259">
        <f t="shared" si="27"/>
        <v>0</v>
      </c>
      <c r="D259">
        <f t="shared" si="27"/>
        <v>0</v>
      </c>
      <c r="E259">
        <f t="shared" si="27"/>
        <v>0</v>
      </c>
      <c r="F259">
        <f t="shared" si="27"/>
        <v>0</v>
      </c>
      <c r="G259">
        <f t="shared" si="27"/>
        <v>72.429169200000004</v>
      </c>
      <c r="H259">
        <f t="shared" si="27"/>
        <v>0</v>
      </c>
      <c r="I259">
        <f t="shared" si="27"/>
        <v>0</v>
      </c>
      <c r="J259">
        <f t="shared" si="27"/>
        <v>0</v>
      </c>
      <c r="K259">
        <f t="shared" si="27"/>
        <v>0</v>
      </c>
      <c r="L259">
        <f t="shared" si="27"/>
        <v>72.429169200000004</v>
      </c>
      <c r="M259">
        <f t="shared" si="27"/>
        <v>0</v>
      </c>
      <c r="N259">
        <f t="shared" si="27"/>
        <v>34.617592799999997</v>
      </c>
      <c r="O259">
        <f t="shared" si="27"/>
        <v>-34.617592799999997</v>
      </c>
      <c r="P259">
        <f t="shared" si="27"/>
        <v>25.999680000000001</v>
      </c>
      <c r="Q259">
        <f t="shared" si="27"/>
        <v>36.129744000000002</v>
      </c>
      <c r="R259">
        <f t="shared" si="27"/>
        <v>0</v>
      </c>
      <c r="S259">
        <f t="shared" si="27"/>
        <v>1.2775584</v>
      </c>
      <c r="T259">
        <f t="shared" si="27"/>
        <v>0</v>
      </c>
    </row>
    <row r="260" spans="1:20" x14ac:dyDescent="0.3">
      <c r="B260" t="str">
        <f t="shared" si="27"/>
        <v>Lesotho</v>
      </c>
      <c r="C260">
        <f t="shared" si="27"/>
        <v>0</v>
      </c>
      <c r="D260">
        <f t="shared" si="27"/>
        <v>0</v>
      </c>
      <c r="E260">
        <f t="shared" si="27"/>
        <v>0</v>
      </c>
      <c r="F260">
        <f t="shared" si="27"/>
        <v>0</v>
      </c>
      <c r="G260">
        <f t="shared" si="27"/>
        <v>0.60365159999999995</v>
      </c>
      <c r="H260">
        <f t="shared" si="27"/>
        <v>0</v>
      </c>
      <c r="I260">
        <f t="shared" si="27"/>
        <v>0</v>
      </c>
      <c r="J260">
        <f t="shared" si="27"/>
        <v>0</v>
      </c>
      <c r="K260">
        <f t="shared" si="27"/>
        <v>5.9305199999999995E-2</v>
      </c>
      <c r="L260">
        <f t="shared" si="27"/>
        <v>0.6629567999999999</v>
      </c>
      <c r="M260">
        <f t="shared" si="27"/>
        <v>0.71218800000000004</v>
      </c>
      <c r="N260">
        <f t="shared" si="27"/>
        <v>0.12640679999999999</v>
      </c>
      <c r="O260">
        <f t="shared" si="27"/>
        <v>0.5857812</v>
      </c>
      <c r="P260">
        <f t="shared" si="27"/>
        <v>0.24615600000000001</v>
      </c>
      <c r="Q260">
        <f t="shared" si="27"/>
        <v>1.1536920000000002</v>
      </c>
      <c r="R260">
        <f t="shared" si="27"/>
        <v>2.6279999999999997E-3</v>
      </c>
      <c r="S260">
        <f t="shared" si="27"/>
        <v>4.3362000000000005E-2</v>
      </c>
      <c r="T260">
        <f t="shared" si="27"/>
        <v>0</v>
      </c>
    </row>
    <row r="261" spans="1:20" x14ac:dyDescent="0.3">
      <c r="B261" t="str">
        <f t="shared" si="27"/>
        <v>Malawi</v>
      </c>
      <c r="C261">
        <f t="shared" si="27"/>
        <v>0</v>
      </c>
      <c r="D261">
        <f t="shared" si="27"/>
        <v>0</v>
      </c>
      <c r="E261">
        <f t="shared" si="27"/>
        <v>0</v>
      </c>
      <c r="F261">
        <f t="shared" si="27"/>
        <v>0</v>
      </c>
      <c r="G261">
        <f t="shared" si="27"/>
        <v>2.878098</v>
      </c>
      <c r="H261">
        <f t="shared" si="27"/>
        <v>0.876</v>
      </c>
      <c r="I261">
        <f t="shared" si="27"/>
        <v>0</v>
      </c>
      <c r="J261">
        <f t="shared" si="27"/>
        <v>0</v>
      </c>
      <c r="K261">
        <f t="shared" si="27"/>
        <v>0</v>
      </c>
      <c r="L261">
        <f t="shared" si="27"/>
        <v>3.7540979999999999</v>
      </c>
      <c r="M261">
        <f t="shared" si="27"/>
        <v>0</v>
      </c>
      <c r="N261">
        <f t="shared" si="27"/>
        <v>0.24344039999999997</v>
      </c>
      <c r="O261">
        <f t="shared" si="27"/>
        <v>-0.24344039999999997</v>
      </c>
      <c r="P261">
        <f t="shared" si="27"/>
        <v>1.2071280000000002</v>
      </c>
      <c r="Q261">
        <f t="shared" si="27"/>
        <v>3.2692320000000006</v>
      </c>
      <c r="R261">
        <f t="shared" si="27"/>
        <v>0</v>
      </c>
      <c r="S261">
        <f t="shared" si="27"/>
        <v>0.11861039999999999</v>
      </c>
      <c r="T261">
        <f t="shared" si="27"/>
        <v>0</v>
      </c>
    </row>
    <row r="262" spans="1:20" x14ac:dyDescent="0.3">
      <c r="B262" t="str">
        <f t="shared" si="27"/>
        <v>Mozambique</v>
      </c>
      <c r="C262">
        <f t="shared" si="27"/>
        <v>9.2478444</v>
      </c>
      <c r="D262">
        <f t="shared" si="27"/>
        <v>0</v>
      </c>
      <c r="E262">
        <f t="shared" si="27"/>
        <v>3.0930683999999995</v>
      </c>
      <c r="F262">
        <f t="shared" si="27"/>
        <v>0</v>
      </c>
      <c r="G262">
        <f t="shared" si="27"/>
        <v>20.637946799999998</v>
      </c>
      <c r="H262">
        <f t="shared" si="27"/>
        <v>0</v>
      </c>
      <c r="I262">
        <f t="shared" si="27"/>
        <v>0</v>
      </c>
      <c r="J262">
        <f t="shared" si="27"/>
        <v>0</v>
      </c>
      <c r="K262">
        <f t="shared" si="27"/>
        <v>0</v>
      </c>
      <c r="L262">
        <f t="shared" si="27"/>
        <v>32.978859599999993</v>
      </c>
      <c r="M262">
        <f t="shared" si="27"/>
        <v>1.2125592000000001</v>
      </c>
      <c r="N262">
        <f t="shared" si="27"/>
        <v>25.727156399999998</v>
      </c>
      <c r="O262">
        <f t="shared" si="27"/>
        <v>-24.514597200000001</v>
      </c>
      <c r="P262">
        <f t="shared" si="27"/>
        <v>4.8880799999999995</v>
      </c>
      <c r="Q262">
        <f t="shared" si="27"/>
        <v>7.9278000000000004</v>
      </c>
      <c r="R262">
        <f t="shared" si="27"/>
        <v>0</v>
      </c>
      <c r="S262">
        <f t="shared" si="27"/>
        <v>0.28566359999999996</v>
      </c>
      <c r="T262">
        <f t="shared" si="27"/>
        <v>0</v>
      </c>
    </row>
    <row r="263" spans="1:20" x14ac:dyDescent="0.3">
      <c r="B263" t="str">
        <f t="shared" si="27"/>
        <v>Namibia</v>
      </c>
      <c r="C263">
        <f t="shared" si="27"/>
        <v>3.2367323999999997</v>
      </c>
      <c r="D263">
        <f t="shared" si="27"/>
        <v>0</v>
      </c>
      <c r="E263">
        <f t="shared" si="27"/>
        <v>0.14024759999999997</v>
      </c>
      <c r="F263">
        <f t="shared" si="27"/>
        <v>0</v>
      </c>
      <c r="G263">
        <f t="shared" si="27"/>
        <v>2.4036564</v>
      </c>
      <c r="H263">
        <f t="shared" si="27"/>
        <v>0</v>
      </c>
      <c r="I263">
        <f t="shared" si="27"/>
        <v>0</v>
      </c>
      <c r="J263">
        <f t="shared" si="27"/>
        <v>0</v>
      </c>
      <c r="K263">
        <f t="shared" si="27"/>
        <v>0</v>
      </c>
      <c r="L263">
        <f t="shared" si="27"/>
        <v>5.7806363999999997</v>
      </c>
      <c r="M263">
        <f t="shared" si="27"/>
        <v>18.321277199999997</v>
      </c>
      <c r="N263">
        <f t="shared" si="27"/>
        <v>17.616184799999999</v>
      </c>
      <c r="O263">
        <f t="shared" si="27"/>
        <v>0.70509239999999773</v>
      </c>
      <c r="P263">
        <f t="shared" si="27"/>
        <v>3.4829760000000003</v>
      </c>
      <c r="Q263">
        <f t="shared" si="27"/>
        <v>6.0925799999999999</v>
      </c>
      <c r="R263">
        <f t="shared" si="27"/>
        <v>0</v>
      </c>
      <c r="S263">
        <f t="shared" si="27"/>
        <v>0.18798960000000001</v>
      </c>
      <c r="T263">
        <f t="shared" si="27"/>
        <v>0</v>
      </c>
    </row>
    <row r="264" spans="1:20" x14ac:dyDescent="0.3">
      <c r="B264" t="str">
        <f t="shared" ref="B264:T267" si="28">B239</f>
        <v>Swaziland</v>
      </c>
      <c r="C264">
        <f t="shared" si="28"/>
        <v>7.0427772000000006</v>
      </c>
      <c r="D264">
        <f t="shared" si="28"/>
        <v>0</v>
      </c>
      <c r="E264">
        <f t="shared" si="28"/>
        <v>8.7600000000000002E-5</v>
      </c>
      <c r="F264">
        <f t="shared" si="28"/>
        <v>0</v>
      </c>
      <c r="G264">
        <f t="shared" si="28"/>
        <v>0.1341156</v>
      </c>
      <c r="H264">
        <f t="shared" si="28"/>
        <v>0.74740319999999993</v>
      </c>
      <c r="I264">
        <f t="shared" si="28"/>
        <v>0</v>
      </c>
      <c r="J264">
        <f t="shared" si="28"/>
        <v>0</v>
      </c>
      <c r="K264">
        <f t="shared" si="28"/>
        <v>0</v>
      </c>
      <c r="L264">
        <f t="shared" si="28"/>
        <v>7.9243836000000005</v>
      </c>
      <c r="M264">
        <f t="shared" si="28"/>
        <v>10.696135199999999</v>
      </c>
      <c r="N264">
        <f t="shared" si="28"/>
        <v>16.757704799999999</v>
      </c>
      <c r="O264">
        <f t="shared" si="28"/>
        <v>-6.0615696000000003</v>
      </c>
      <c r="P264">
        <f t="shared" si="28"/>
        <v>0.73408799999999996</v>
      </c>
      <c r="Q264">
        <f t="shared" si="28"/>
        <v>1.7467439999999996</v>
      </c>
      <c r="R264">
        <f t="shared" si="28"/>
        <v>5.2559999999999994E-3</v>
      </c>
      <c r="S264">
        <f t="shared" si="28"/>
        <v>6.3422400000000004E-2</v>
      </c>
      <c r="T264">
        <f t="shared" si="28"/>
        <v>0</v>
      </c>
    </row>
    <row r="265" spans="1:20" x14ac:dyDescent="0.3">
      <c r="B265" t="str">
        <f t="shared" si="28"/>
        <v>Tanzania</v>
      </c>
      <c r="C265">
        <f t="shared" si="28"/>
        <v>1.5413219999999999</v>
      </c>
      <c r="D265">
        <f t="shared" si="28"/>
        <v>0</v>
      </c>
      <c r="E265">
        <f t="shared" si="28"/>
        <v>4.6629479999999992</v>
      </c>
      <c r="F265">
        <f t="shared" si="28"/>
        <v>0</v>
      </c>
      <c r="G265">
        <f t="shared" si="28"/>
        <v>4.6964987999999996</v>
      </c>
      <c r="H265">
        <f t="shared" si="28"/>
        <v>4.38</v>
      </c>
      <c r="I265">
        <f t="shared" si="28"/>
        <v>0.80749680000000001</v>
      </c>
      <c r="J265">
        <f t="shared" si="28"/>
        <v>0</v>
      </c>
      <c r="K265">
        <f t="shared" si="28"/>
        <v>0.9466931999999999</v>
      </c>
      <c r="L265">
        <f t="shared" si="28"/>
        <v>17.034958800000002</v>
      </c>
      <c r="M265">
        <f t="shared" si="28"/>
        <v>2.8947419999999999</v>
      </c>
      <c r="N265">
        <f t="shared" si="28"/>
        <v>0</v>
      </c>
      <c r="O265">
        <f t="shared" si="28"/>
        <v>2.8947419999999999</v>
      </c>
      <c r="P265">
        <f t="shared" si="28"/>
        <v>7.6404720000000008</v>
      </c>
      <c r="Q265">
        <f t="shared" si="28"/>
        <v>20.694624000000001</v>
      </c>
      <c r="R265">
        <f t="shared" si="28"/>
        <v>2.5491600000000003E-2</v>
      </c>
      <c r="S265">
        <f t="shared" si="28"/>
        <v>0.73505160000000003</v>
      </c>
      <c r="T265">
        <f t="shared" si="28"/>
        <v>1.9936883999999999</v>
      </c>
    </row>
    <row r="266" spans="1:20" x14ac:dyDescent="0.3">
      <c r="B266" t="str">
        <f t="shared" si="28"/>
        <v>Zambia</v>
      </c>
      <c r="C266">
        <f t="shared" si="28"/>
        <v>2.3119392000000003</v>
      </c>
      <c r="D266">
        <f t="shared" si="28"/>
        <v>0</v>
      </c>
      <c r="E266">
        <f t="shared" si="28"/>
        <v>7.0080000000000001E-4</v>
      </c>
      <c r="F266">
        <f t="shared" si="28"/>
        <v>0</v>
      </c>
      <c r="G266">
        <f t="shared" si="28"/>
        <v>19.829223599999999</v>
      </c>
      <c r="H266">
        <f t="shared" si="28"/>
        <v>0</v>
      </c>
      <c r="I266">
        <f t="shared" si="28"/>
        <v>0</v>
      </c>
      <c r="J266">
        <f t="shared" si="28"/>
        <v>0</v>
      </c>
      <c r="K266">
        <f t="shared" si="28"/>
        <v>0</v>
      </c>
      <c r="L266">
        <f t="shared" si="28"/>
        <v>22.141863599999997</v>
      </c>
      <c r="M266">
        <f t="shared" si="28"/>
        <v>16.8193752</v>
      </c>
      <c r="N266">
        <f t="shared" si="28"/>
        <v>4.5782388000000003</v>
      </c>
      <c r="O266">
        <f t="shared" si="28"/>
        <v>12.2411364</v>
      </c>
      <c r="P266">
        <f t="shared" si="28"/>
        <v>21.722171999999997</v>
      </c>
      <c r="Q266">
        <f t="shared" si="28"/>
        <v>32.497848000000005</v>
      </c>
      <c r="R266">
        <f t="shared" si="28"/>
        <v>8.4971999999999999E-3</v>
      </c>
      <c r="S266">
        <f t="shared" si="28"/>
        <v>1.1423915999999998</v>
      </c>
      <c r="T266">
        <f t="shared" si="28"/>
        <v>0</v>
      </c>
    </row>
    <row r="267" spans="1:20" x14ac:dyDescent="0.3">
      <c r="B267" t="str">
        <f t="shared" si="28"/>
        <v>Zimbabwe</v>
      </c>
      <c r="C267">
        <f t="shared" si="28"/>
        <v>20.3453628</v>
      </c>
      <c r="D267">
        <f t="shared" si="28"/>
        <v>0</v>
      </c>
      <c r="E267">
        <f t="shared" si="28"/>
        <v>2.8032E-3</v>
      </c>
      <c r="F267">
        <f t="shared" si="28"/>
        <v>0</v>
      </c>
      <c r="G267">
        <f t="shared" si="28"/>
        <v>4.0627127999999999</v>
      </c>
      <c r="H267">
        <f t="shared" si="28"/>
        <v>0</v>
      </c>
      <c r="I267">
        <f t="shared" si="28"/>
        <v>0</v>
      </c>
      <c r="J267">
        <f t="shared" si="28"/>
        <v>0</v>
      </c>
      <c r="K267">
        <f t="shared" si="28"/>
        <v>0.9413495999999999</v>
      </c>
      <c r="L267">
        <f t="shared" si="28"/>
        <v>25.352228400000001</v>
      </c>
      <c r="M267">
        <f t="shared" si="28"/>
        <v>11.343937200000001</v>
      </c>
      <c r="N267">
        <f t="shared" si="28"/>
        <v>15.207797999999999</v>
      </c>
      <c r="O267">
        <f t="shared" si="28"/>
        <v>-3.8638607999999985</v>
      </c>
      <c r="P267">
        <f t="shared" si="28"/>
        <v>11.61576</v>
      </c>
      <c r="Q267">
        <f t="shared" si="28"/>
        <v>20.319696</v>
      </c>
      <c r="R267">
        <f t="shared" si="28"/>
        <v>1.095E-2</v>
      </c>
      <c r="S267">
        <f t="shared" si="28"/>
        <v>0.72646680000000008</v>
      </c>
      <c r="T267">
        <f t="shared" si="28"/>
        <v>0</v>
      </c>
    </row>
    <row r="276" spans="2:20" x14ac:dyDescent="0.3">
      <c r="C276" t="str">
        <f>C245</f>
        <v>Coal</v>
      </c>
      <c r="D276" t="str">
        <f t="shared" ref="D276:T276" si="29">D245</f>
        <v>Oil</v>
      </c>
      <c r="E276" t="str">
        <f t="shared" si="29"/>
        <v>Gas</v>
      </c>
      <c r="F276" t="str">
        <f t="shared" si="29"/>
        <v>Nuclear</v>
      </c>
      <c r="G276" t="str">
        <f t="shared" si="29"/>
        <v>Hydro</v>
      </c>
      <c r="H276" t="str">
        <f t="shared" si="29"/>
        <v>Biomass</v>
      </c>
      <c r="I276" t="str">
        <f t="shared" si="29"/>
        <v>Solar PV</v>
      </c>
      <c r="J276" t="str">
        <f t="shared" si="29"/>
        <v>Solar Thermal</v>
      </c>
      <c r="K276" t="str">
        <f t="shared" si="29"/>
        <v>Wind</v>
      </c>
      <c r="L276" t="str">
        <f t="shared" si="29"/>
        <v>Total Cent.</v>
      </c>
      <c r="M276" t="str">
        <f t="shared" si="29"/>
        <v>Imports</v>
      </c>
      <c r="N276" t="str">
        <f t="shared" si="29"/>
        <v>Exports</v>
      </c>
      <c r="O276" t="str">
        <f t="shared" si="29"/>
        <v>Net Imports</v>
      </c>
      <c r="P276" t="str">
        <f t="shared" si="29"/>
        <v>Industry</v>
      </c>
      <c r="Q276" t="str">
        <f t="shared" si="29"/>
        <v>dom. System dmd</v>
      </c>
      <c r="R276" t="str">
        <f t="shared" si="29"/>
        <v>Dist. Oil</v>
      </c>
      <c r="S276" t="str">
        <f t="shared" si="29"/>
        <v>Mini Hydro</v>
      </c>
      <c r="T276" t="str">
        <f t="shared" si="29"/>
        <v>Dist.Solar PV</v>
      </c>
    </row>
    <row r="277" spans="2:20" x14ac:dyDescent="0.3">
      <c r="B277" t="str">
        <f>A246</f>
        <v>RE</v>
      </c>
      <c r="C277">
        <f t="shared" ref="C277:T277" si="30">C224</f>
        <v>282.67013279999998</v>
      </c>
      <c r="D277">
        <f t="shared" si="30"/>
        <v>0</v>
      </c>
      <c r="E277">
        <f t="shared" si="30"/>
        <v>0.57509400000000011</v>
      </c>
      <c r="F277">
        <f t="shared" si="30"/>
        <v>16.521360000000001</v>
      </c>
      <c r="G277">
        <f t="shared" si="30"/>
        <v>1.2042372000000001</v>
      </c>
      <c r="H277">
        <f t="shared" si="30"/>
        <v>0.78839999999999999</v>
      </c>
      <c r="I277">
        <f t="shared" si="30"/>
        <v>30.375650399999998</v>
      </c>
      <c r="J277">
        <f t="shared" si="30"/>
        <v>1.1205791999999999</v>
      </c>
      <c r="K277">
        <f t="shared" si="30"/>
        <v>45.593084400000002</v>
      </c>
      <c r="L277">
        <f t="shared" si="30"/>
        <v>378.84853799999991</v>
      </c>
      <c r="M277">
        <f t="shared" si="30"/>
        <v>29.615194800000001</v>
      </c>
      <c r="N277">
        <f t="shared" si="30"/>
        <v>1.4282304000000001</v>
      </c>
      <c r="O277">
        <f t="shared" si="30"/>
        <v>28.186964400000001</v>
      </c>
      <c r="P277">
        <f t="shared" si="30"/>
        <v>237.07450800000001</v>
      </c>
      <c r="Q277">
        <f t="shared" si="30"/>
        <v>414.71679599999999</v>
      </c>
      <c r="R277">
        <f t="shared" si="30"/>
        <v>0</v>
      </c>
      <c r="S277">
        <f t="shared" si="30"/>
        <v>0.876</v>
      </c>
      <c r="T277">
        <f t="shared" si="30"/>
        <v>43.0196592</v>
      </c>
    </row>
    <row r="278" spans="2:20" x14ac:dyDescent="0.3">
      <c r="B278" t="str">
        <f>A257</f>
        <v>RE no Inga</v>
      </c>
      <c r="C278">
        <f t="shared" ref="C278:T278" si="31">C238</f>
        <v>282.88904520000006</v>
      </c>
      <c r="D278">
        <f t="shared" si="31"/>
        <v>0</v>
      </c>
      <c r="E278">
        <f t="shared" si="31"/>
        <v>0.57509400000000011</v>
      </c>
      <c r="F278">
        <f t="shared" si="31"/>
        <v>12.783818399999998</v>
      </c>
      <c r="G278">
        <f t="shared" si="31"/>
        <v>1.121718</v>
      </c>
      <c r="H278">
        <f t="shared" si="31"/>
        <v>0.56940000000000002</v>
      </c>
      <c r="I278">
        <f t="shared" si="31"/>
        <v>17.496610799999999</v>
      </c>
      <c r="J278">
        <f t="shared" si="31"/>
        <v>1.1205791999999999</v>
      </c>
      <c r="K278">
        <f t="shared" si="31"/>
        <v>42.104764799999998</v>
      </c>
      <c r="L278">
        <f t="shared" si="31"/>
        <v>358.66103040000007</v>
      </c>
      <c r="M278">
        <f t="shared" si="31"/>
        <v>53.53235999999999</v>
      </c>
      <c r="N278">
        <f t="shared" si="31"/>
        <v>0.71648040000000002</v>
      </c>
      <c r="O278">
        <f t="shared" si="31"/>
        <v>52.815879599999995</v>
      </c>
      <c r="P278">
        <f t="shared" si="31"/>
        <v>237.07450800000001</v>
      </c>
      <c r="Q278">
        <f t="shared" si="31"/>
        <v>414.71679599999999</v>
      </c>
      <c r="R278">
        <f t="shared" si="31"/>
        <v>0</v>
      </c>
      <c r="S278">
        <f t="shared" si="31"/>
        <v>0.876</v>
      </c>
      <c r="T278">
        <f t="shared" si="31"/>
        <v>39.040166400000004</v>
      </c>
    </row>
    <row r="279" spans="2:20" x14ac:dyDescent="0.3">
      <c r="O279">
        <f>O277-O278</f>
        <v>-24.628915199999994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3:Z221"/>
  <sheetViews>
    <sheetView topLeftCell="A181" zoomScale="90" zoomScaleNormal="90" workbookViewId="0">
      <selection activeCell="S10" sqref="S10"/>
    </sheetView>
  </sheetViews>
  <sheetFormatPr defaultRowHeight="14.4" x14ac:dyDescent="0.3"/>
  <cols>
    <col min="3" max="3" width="11.88671875" customWidth="1"/>
    <col min="4" max="4" width="12.44140625" customWidth="1"/>
    <col min="5" max="5" width="11.109375" customWidth="1"/>
    <col min="6" max="6" width="11.5546875" customWidth="1"/>
  </cols>
  <sheetData>
    <row r="3" spans="1:21" x14ac:dyDescent="0.3">
      <c r="D3" s="6"/>
      <c r="E3" s="6"/>
      <c r="F3" s="6"/>
    </row>
    <row r="4" spans="1:21" x14ac:dyDescent="0.3">
      <c r="D4" s="6"/>
      <c r="E4" s="6"/>
      <c r="F4" s="6"/>
    </row>
    <row r="5" spans="1:21" x14ac:dyDescent="0.3">
      <c r="D5" s="6"/>
      <c r="E5" s="6"/>
      <c r="F5" s="6"/>
    </row>
    <row r="6" spans="1:21" x14ac:dyDescent="0.3">
      <c r="D6" s="6"/>
      <c r="E6" s="6"/>
      <c r="F6" s="6"/>
    </row>
    <row r="7" spans="1:21" x14ac:dyDescent="0.3">
      <c r="D7" s="6"/>
      <c r="E7" s="6"/>
      <c r="F7" s="6"/>
    </row>
    <row r="8" spans="1:21" ht="18" thickBot="1" x14ac:dyDescent="0.4">
      <c r="C8" s="4" t="s">
        <v>6</v>
      </c>
      <c r="D8" s="4"/>
      <c r="E8" s="4"/>
      <c r="F8" s="6"/>
      <c r="L8">
        <f>N10/L10</f>
        <v>0.11943828372100246</v>
      </c>
      <c r="P8">
        <f>P10/L10</f>
        <v>0.87604533602125279</v>
      </c>
    </row>
    <row r="9" spans="1:21" ht="15" thickTop="1" x14ac:dyDescent="0.3">
      <c r="C9" t="str">
        <f>[2]Sum!C9</f>
        <v>Coal</v>
      </c>
      <c r="D9" t="str">
        <f>[2]Sum!D9</f>
        <v>Oil</v>
      </c>
      <c r="E9" t="str">
        <f>[2]Sum!E9</f>
        <v>Gas</v>
      </c>
      <c r="F9" t="str">
        <f>[2]Sum!F9</f>
        <v>Nuclear</v>
      </c>
      <c r="G9" t="str">
        <f>[2]Sum!G9</f>
        <v>Hydro</v>
      </c>
      <c r="H9" t="str">
        <f>[2]Sum!H9</f>
        <v>Biomass</v>
      </c>
      <c r="I9" t="str">
        <f>[2]Sum!I9</f>
        <v>Solar PV</v>
      </c>
      <c r="J9" t="str">
        <f>[2]Sum!J9</f>
        <v>Solar Thermal</v>
      </c>
      <c r="K9" t="str">
        <f>[2]Sum!K9</f>
        <v>Wind</v>
      </c>
      <c r="L9" t="str">
        <f>[2]Sum!L9</f>
        <v>Total Cent.</v>
      </c>
      <c r="M9" t="str">
        <f>[2]Sum!M9</f>
        <v>Imports</v>
      </c>
      <c r="N9" t="str">
        <f>[2]Sum!N9</f>
        <v>Exports</v>
      </c>
      <c r="O9" t="str">
        <f>[2]Sum!O9</f>
        <v>Net Imports</v>
      </c>
      <c r="P9" t="str">
        <f>[2]Sum!P9</f>
        <v>dom. System dmd</v>
      </c>
      <c r="Q9" t="str">
        <f>[2]Sum!Q9</f>
        <v>Dist. Oil</v>
      </c>
      <c r="R9" t="str">
        <f>[2]Sum!R9</f>
        <v>Dist. Biomass</v>
      </c>
      <c r="S9" t="str">
        <f>[2]Sum!S9</f>
        <v>Mini Hydro</v>
      </c>
      <c r="T9" t="str">
        <f>[2]Sum!T9</f>
        <v>Dist.Solar PV</v>
      </c>
    </row>
    <row r="10" spans="1:21" x14ac:dyDescent="0.3">
      <c r="A10" t="s">
        <v>54</v>
      </c>
      <c r="B10">
        <f>[2]Sum!B10</f>
        <v>2010</v>
      </c>
      <c r="C10" s="8">
        <f>[1]Sum!C10/1000</f>
        <v>263.46383280000003</v>
      </c>
      <c r="D10" s="8">
        <f>[1]Sum!D10/1000</f>
        <v>2.4251184000000001</v>
      </c>
      <c r="E10" s="8">
        <f>[1]Sum!E10/1000</f>
        <v>4.3223592000000002</v>
      </c>
      <c r="F10" s="8">
        <f>[1]Sum!F10/1000</f>
        <v>12.783818399999998</v>
      </c>
      <c r="G10" s="8">
        <f>[1]Sum!G10/1000</f>
        <v>36.887834399999996</v>
      </c>
      <c r="H10" s="8">
        <f>[1]Sum!H10/1000</f>
        <v>1.5873995999999997</v>
      </c>
      <c r="I10" s="8">
        <f>[1]Sum!I10/1000</f>
        <v>0</v>
      </c>
      <c r="J10" s="8">
        <f>[1]Sum!J10/1000</f>
        <v>0</v>
      </c>
      <c r="K10" s="8">
        <f>[1]Sum!K10/1000</f>
        <v>0</v>
      </c>
      <c r="L10" s="8">
        <f>[1]Sum!L10/1000</f>
        <v>321.47036279999998</v>
      </c>
      <c r="M10" s="8">
        <f>[1]Sum!M10/1000</f>
        <v>37.801502399999997</v>
      </c>
      <c r="N10" s="8">
        <f>[1]Sum!N10/1000</f>
        <v>38.395868399999991</v>
      </c>
      <c r="O10" s="8">
        <f>[1]Sum!O10/1000</f>
        <v>-0.59436599999999451</v>
      </c>
      <c r="P10" s="8">
        <f>[1]Sum!P10/1000</f>
        <v>281.622612</v>
      </c>
      <c r="Q10" s="8">
        <f>[1]Sum!Q10/1000</f>
        <v>0.54495959999999999</v>
      </c>
      <c r="R10" s="8">
        <f>[1]Sum!R10/1000</f>
        <v>0</v>
      </c>
      <c r="S10" s="8">
        <f>[1]Sum!S10/1000</f>
        <v>0</v>
      </c>
      <c r="T10" s="8">
        <f>[1]Sum!T10/1000</f>
        <v>0</v>
      </c>
      <c r="U10" s="9">
        <f>SUM(Q10:T10)+L10</f>
        <v>322.0153224</v>
      </c>
    </row>
    <row r="11" spans="1:21" x14ac:dyDescent="0.3">
      <c r="B11">
        <f>[2]Sum!B11</f>
        <v>2011</v>
      </c>
      <c r="C11" s="8">
        <f>[1]Sum!C11/1000</f>
        <v>270.22374960000002</v>
      </c>
      <c r="D11" s="8">
        <f>[1]Sum!D11/1000</f>
        <v>2.4512231999999994</v>
      </c>
      <c r="E11" s="8">
        <f>[1]Sum!E11/1000</f>
        <v>4.6586556000000003</v>
      </c>
      <c r="F11" s="8">
        <f>[1]Sum!F11/1000</f>
        <v>12.783818399999998</v>
      </c>
      <c r="G11" s="8">
        <f>[1]Sum!G11/1000</f>
        <v>39.33310079999999</v>
      </c>
      <c r="H11" s="8">
        <f>[1]Sum!H11/1000</f>
        <v>2.1524195999999995</v>
      </c>
      <c r="I11" s="8">
        <f>[1]Sum!I11/1000</f>
        <v>0</v>
      </c>
      <c r="J11" s="8">
        <f>[1]Sum!J11/1000</f>
        <v>0</v>
      </c>
      <c r="K11" s="8">
        <f>[1]Sum!K11/1000</f>
        <v>0</v>
      </c>
      <c r="L11" s="8">
        <f>[1]Sum!L11/1000</f>
        <v>331.60296720000008</v>
      </c>
      <c r="M11" s="8">
        <f>[1]Sum!M11/1000</f>
        <v>35.413876799999997</v>
      </c>
      <c r="N11" s="8">
        <f>[1]Sum!N11/1000</f>
        <v>35.991423599999997</v>
      </c>
      <c r="O11" s="8">
        <f>[1]Sum!O11/1000</f>
        <v>-0.57754679999999647</v>
      </c>
      <c r="P11" s="8">
        <f>[1]Sum!P11/1000</f>
        <v>291.85078800000002</v>
      </c>
      <c r="Q11" s="8">
        <f>[1]Sum!Q11/1000</f>
        <v>1.0569816000000003</v>
      </c>
      <c r="R11" s="8">
        <f>[1]Sum!R11/1000</f>
        <v>0</v>
      </c>
      <c r="S11" s="8">
        <f>[1]Sum!S11/1000</f>
        <v>0</v>
      </c>
      <c r="T11" s="8">
        <f>[1]Sum!T11/1000</f>
        <v>0</v>
      </c>
    </row>
    <row r="12" spans="1:21" x14ac:dyDescent="0.3">
      <c r="B12">
        <f>[2]Sum!B12</f>
        <v>2012</v>
      </c>
      <c r="C12" s="8">
        <f>[1]Sum!C12/1000</f>
        <v>278.8768776</v>
      </c>
      <c r="D12" s="8">
        <f>[1]Sum!D12/1000</f>
        <v>2.4054960000000003</v>
      </c>
      <c r="E12" s="8">
        <f>[1]Sum!E12/1000</f>
        <v>5.2363776</v>
      </c>
      <c r="F12" s="8">
        <f>[1]Sum!F12/1000</f>
        <v>12.783818399999998</v>
      </c>
      <c r="G12" s="8">
        <f>[1]Sum!G12/1000</f>
        <v>40.774558800000001</v>
      </c>
      <c r="H12" s="8">
        <f>[1]Sum!H12/1000</f>
        <v>2.5212155999999997</v>
      </c>
      <c r="I12" s="8">
        <f>[1]Sum!I12/1000</f>
        <v>0</v>
      </c>
      <c r="J12" s="8">
        <f>[1]Sum!J12/1000</f>
        <v>0</v>
      </c>
      <c r="K12" s="8">
        <f>[1]Sum!K12/1000</f>
        <v>0</v>
      </c>
      <c r="L12" s="8">
        <f>[1]Sum!L12/1000</f>
        <v>342.598344</v>
      </c>
      <c r="M12" s="8">
        <f>[1]Sum!M12/1000</f>
        <v>33.559122000000002</v>
      </c>
      <c r="N12" s="8">
        <f>[1]Sum!N12/1000</f>
        <v>34.104344399999995</v>
      </c>
      <c r="O12" s="8">
        <f>[1]Sum!O12/1000</f>
        <v>-0.54522239999999145</v>
      </c>
      <c r="P12" s="8">
        <f>[1]Sum!P12/1000</f>
        <v>302.78326800000002</v>
      </c>
      <c r="Q12" s="8">
        <f>[1]Sum!Q12/1000</f>
        <v>1.2288527999999999</v>
      </c>
      <c r="R12" s="8">
        <f>[1]Sum!R12/1000</f>
        <v>0</v>
      </c>
      <c r="S12" s="8">
        <f>[1]Sum!S12/1000</f>
        <v>0.15093480000000001</v>
      </c>
      <c r="T12" s="8">
        <f>[1]Sum!T12/1000</f>
        <v>0</v>
      </c>
    </row>
    <row r="13" spans="1:21" x14ac:dyDescent="0.3">
      <c r="B13">
        <f>[2]Sum!B13</f>
        <v>2013</v>
      </c>
      <c r="C13" s="8">
        <f>[1]Sum!C13/1000</f>
        <v>287.86595159999996</v>
      </c>
      <c r="D13" s="8">
        <f>[1]Sum!D13/1000</f>
        <v>2.4478067999999995</v>
      </c>
      <c r="E13" s="8">
        <f>[1]Sum!E13/1000</f>
        <v>5.9918399999999998</v>
      </c>
      <c r="F13" s="8">
        <f>[1]Sum!F13/1000</f>
        <v>12.783818399999998</v>
      </c>
      <c r="G13" s="8">
        <f>[1]Sum!G13/1000</f>
        <v>41.908715999999984</v>
      </c>
      <c r="H13" s="8">
        <f>[1]Sum!H13/1000</f>
        <v>2.5630883999999998</v>
      </c>
      <c r="I13" s="8">
        <f>[1]Sum!I13/1000</f>
        <v>0.9996912</v>
      </c>
      <c r="J13" s="8">
        <f>[1]Sum!J13/1000</f>
        <v>0</v>
      </c>
      <c r="K13" s="8">
        <f>[1]Sum!K13/1000</f>
        <v>1.6661519999999999</v>
      </c>
      <c r="L13" s="8">
        <f>[1]Sum!L13/1000</f>
        <v>356.22706440000002</v>
      </c>
      <c r="M13" s="8">
        <f>[1]Sum!M13/1000</f>
        <v>35.2494516</v>
      </c>
      <c r="N13" s="8">
        <f>[1]Sum!N13/1000</f>
        <v>35.8317288</v>
      </c>
      <c r="O13" s="8">
        <f>[1]Sum!O13/1000</f>
        <v>-0.58227719999999683</v>
      </c>
      <c r="P13" s="8">
        <f>[1]Sum!P13/1000</f>
        <v>315.68937599999998</v>
      </c>
      <c r="Q13" s="8">
        <f>[1]Sum!Q13/1000</f>
        <v>1.2543443999999999</v>
      </c>
      <c r="R13" s="8">
        <f>[1]Sum!R13/1000</f>
        <v>0</v>
      </c>
      <c r="S13" s="8">
        <f>[1]Sum!S13/1000</f>
        <v>0.15557760000000001</v>
      </c>
      <c r="T13" s="8">
        <f>[1]Sum!T13/1000</f>
        <v>0</v>
      </c>
    </row>
    <row r="14" spans="1:21" x14ac:dyDescent="0.3">
      <c r="B14">
        <f>[2]Sum!B14</f>
        <v>2014</v>
      </c>
      <c r="C14" s="8">
        <f>[1]Sum!C14/1000</f>
        <v>294.55044479999992</v>
      </c>
      <c r="D14" s="8">
        <f>[1]Sum!D14/1000</f>
        <v>0</v>
      </c>
      <c r="E14" s="8">
        <f>[1]Sum!E14/1000</f>
        <v>8.1900744000000003</v>
      </c>
      <c r="F14" s="8">
        <f>[1]Sum!F14/1000</f>
        <v>12.783818399999998</v>
      </c>
      <c r="G14" s="8">
        <f>[1]Sum!G14/1000</f>
        <v>43.793342399999986</v>
      </c>
      <c r="H14" s="8">
        <f>[1]Sum!H14/1000</f>
        <v>2.5630883999999998</v>
      </c>
      <c r="I14" s="8">
        <f>[1]Sum!I14/1000</f>
        <v>1.7247563999999997</v>
      </c>
      <c r="J14" s="8">
        <f>[1]Sum!J14/1000</f>
        <v>0.28014479999999997</v>
      </c>
      <c r="K14" s="8">
        <f>[1]Sum!K14/1000</f>
        <v>3.1740984000000001</v>
      </c>
      <c r="L14" s="8">
        <f>[1]Sum!L14/1000</f>
        <v>367.05976799999991</v>
      </c>
      <c r="M14" s="8">
        <f>[1]Sum!M14/1000</f>
        <v>34.178541599999996</v>
      </c>
      <c r="N14" s="8">
        <f>[1]Sum!N14/1000</f>
        <v>34.749781200000001</v>
      </c>
      <c r="O14" s="8">
        <f>[1]Sum!O14/1000</f>
        <v>-0.57123960000000085</v>
      </c>
      <c r="P14" s="8">
        <f>[1]Sum!P14/1000</f>
        <v>326.20838399999997</v>
      </c>
      <c r="Q14" s="8">
        <f>[1]Sum!Q14/1000</f>
        <v>0.57491879999999995</v>
      </c>
      <c r="R14" s="8">
        <f>[1]Sum!R14/1000</f>
        <v>0</v>
      </c>
      <c r="S14" s="8">
        <f>[1]Sum!S14/1000</f>
        <v>0.72629160000000015</v>
      </c>
      <c r="T14" s="8">
        <f>[1]Sum!T14/1000</f>
        <v>0</v>
      </c>
    </row>
    <row r="15" spans="1:21" x14ac:dyDescent="0.3">
      <c r="B15">
        <f>[2]Sum!B15</f>
        <v>2015</v>
      </c>
      <c r="C15" s="8">
        <f>[1]Sum!C15/1000</f>
        <v>302.75558639999997</v>
      </c>
      <c r="D15" s="8">
        <f>[1]Sum!D15/1000</f>
        <v>0</v>
      </c>
      <c r="E15" s="8">
        <f>[1]Sum!E15/1000</f>
        <v>9.3171359999999961</v>
      </c>
      <c r="F15" s="8">
        <f>[1]Sum!F15/1000</f>
        <v>12.783818399999998</v>
      </c>
      <c r="G15" s="8">
        <f>[1]Sum!G15/1000</f>
        <v>44.676262799999996</v>
      </c>
      <c r="H15" s="8">
        <f>[1]Sum!H15/1000</f>
        <v>3.1324883999999997</v>
      </c>
      <c r="I15" s="8">
        <f>[1]Sum!I15/1000</f>
        <v>2.6382492000000002</v>
      </c>
      <c r="J15" s="8">
        <f>[1]Sum!J15/1000</f>
        <v>0.84043440000000003</v>
      </c>
      <c r="K15" s="8">
        <f>[1]Sum!K15/1000</f>
        <v>4.8909707999999998</v>
      </c>
      <c r="L15" s="8">
        <f>[1]Sum!L15/1000</f>
        <v>381.03494640000002</v>
      </c>
      <c r="M15" s="8">
        <f>[1]Sum!M15/1000</f>
        <v>40.8031164</v>
      </c>
      <c r="N15" s="8">
        <f>[1]Sum!N15/1000</f>
        <v>41.406592800000006</v>
      </c>
      <c r="O15" s="8">
        <f>[1]Sum!O15/1000</f>
        <v>-0.6034764000000068</v>
      </c>
      <c r="P15" s="8">
        <f>[1]Sum!P15/1000</f>
        <v>339.84244800000005</v>
      </c>
      <c r="Q15" s="8">
        <f>[1]Sum!Q15/1000</f>
        <v>0.59217600000000004</v>
      </c>
      <c r="R15" s="8">
        <f>[1]Sum!R15/1000</f>
        <v>0</v>
      </c>
      <c r="S15" s="8">
        <f>[1]Sum!S15/1000</f>
        <v>0.97901760000000004</v>
      </c>
      <c r="T15" s="8">
        <f>[1]Sum!T15/1000</f>
        <v>0</v>
      </c>
    </row>
    <row r="16" spans="1:21" x14ac:dyDescent="0.3">
      <c r="B16">
        <f>[2]Sum!B16</f>
        <v>2016</v>
      </c>
      <c r="C16" s="8">
        <f>[1]Sum!C16/1000</f>
        <v>322.46181960000001</v>
      </c>
      <c r="D16" s="8">
        <f>[1]Sum!D16/1000</f>
        <v>0</v>
      </c>
      <c r="E16" s="8">
        <f>[1]Sum!E16/1000</f>
        <v>2.1126492000000003</v>
      </c>
      <c r="F16" s="8">
        <f>[1]Sum!F16/1000</f>
        <v>12.783818399999998</v>
      </c>
      <c r="G16" s="8">
        <f>[1]Sum!G16/1000</f>
        <v>49.024288800000001</v>
      </c>
      <c r="H16" s="8">
        <f>[1]Sum!H16/1000</f>
        <v>3.1324883999999997</v>
      </c>
      <c r="I16" s="8">
        <f>[1]Sum!I16/1000</f>
        <v>3.5166143999999999</v>
      </c>
      <c r="J16" s="8">
        <f>[1]Sum!J16/1000</f>
        <v>1.1205791999999999</v>
      </c>
      <c r="K16" s="8">
        <f>[1]Sum!K16/1000</f>
        <v>4.8922848000000005</v>
      </c>
      <c r="L16" s="8">
        <f>[1]Sum!L16/1000</f>
        <v>399.04454279999993</v>
      </c>
      <c r="M16" s="8">
        <f>[1]Sum!M16/1000</f>
        <v>67.955787599999994</v>
      </c>
      <c r="N16" s="8">
        <f>[1]Sum!N16/1000</f>
        <v>69.152578800000001</v>
      </c>
      <c r="O16" s="8">
        <f>[1]Sum!O16/1000</f>
        <v>-1.1967912000000069</v>
      </c>
      <c r="P16" s="8">
        <f>[1]Sum!P16/1000</f>
        <v>353.15852399999994</v>
      </c>
      <c r="Q16" s="8">
        <f>[1]Sum!Q16/1000</f>
        <v>0.5454852</v>
      </c>
      <c r="R16" s="8">
        <f>[1]Sum!R16/1000</f>
        <v>0</v>
      </c>
      <c r="S16" s="8">
        <f>[1]Sum!S16/1000</f>
        <v>1.3605156</v>
      </c>
      <c r="T16" s="8">
        <f>[1]Sum!T16/1000</f>
        <v>0</v>
      </c>
    </row>
    <row r="17" spans="1:21" x14ac:dyDescent="0.3">
      <c r="B17">
        <f>[2]Sum!B17</f>
        <v>2017</v>
      </c>
      <c r="C17" s="8">
        <f>[1]Sum!C17/1000</f>
        <v>329.61287040000002</v>
      </c>
      <c r="D17" s="8">
        <f>[1]Sum!D17/1000</f>
        <v>0</v>
      </c>
      <c r="E17" s="8">
        <f>[1]Sum!E17/1000</f>
        <v>2.1089699999999998</v>
      </c>
      <c r="F17" s="8">
        <f>[1]Sum!F17/1000</f>
        <v>12.783818399999998</v>
      </c>
      <c r="G17" s="8">
        <f>[1]Sum!G17/1000</f>
        <v>54.699980400000008</v>
      </c>
      <c r="H17" s="8">
        <f>[1]Sum!H17/1000</f>
        <v>3.1644623999999997</v>
      </c>
      <c r="I17" s="8">
        <f>[1]Sum!I17/1000</f>
        <v>3.5166143999999999</v>
      </c>
      <c r="J17" s="8">
        <f>[1]Sum!J17/1000</f>
        <v>1.1205791999999999</v>
      </c>
      <c r="K17" s="8">
        <f>[1]Sum!K17/1000</f>
        <v>4.8936864000000009</v>
      </c>
      <c r="L17" s="8">
        <f>[1]Sum!L17/1000</f>
        <v>411.90098160000002</v>
      </c>
      <c r="M17" s="8">
        <f>[1]Sum!M17/1000</f>
        <v>77.304810000000003</v>
      </c>
      <c r="N17" s="8">
        <f>[1]Sum!N17/1000</f>
        <v>78.640447200000011</v>
      </c>
      <c r="O17" s="8">
        <f>[1]Sum!O17/1000</f>
        <v>-1.3356372000000118</v>
      </c>
      <c r="P17" s="8">
        <f>[1]Sum!P17/1000</f>
        <v>368.00321999999994</v>
      </c>
      <c r="Q17" s="8">
        <f>[1]Sum!Q17/1000</f>
        <v>0.54741239999999991</v>
      </c>
      <c r="R17" s="8">
        <f>[1]Sum!R17/1000</f>
        <v>0</v>
      </c>
      <c r="S17" s="8">
        <f>[1]Sum!S17/1000</f>
        <v>1.7574312000000001</v>
      </c>
      <c r="T17" s="8">
        <f>[1]Sum!T17/1000</f>
        <v>0</v>
      </c>
    </row>
    <row r="18" spans="1:21" x14ac:dyDescent="0.3">
      <c r="B18">
        <f>[2]Sum!B18</f>
        <v>2018</v>
      </c>
      <c r="C18" s="8">
        <f>[1]Sum!C18/1000</f>
        <v>332.88788400000004</v>
      </c>
      <c r="D18" s="8">
        <f>[1]Sum!D18/1000</f>
        <v>0</v>
      </c>
      <c r="E18" s="8">
        <f>[1]Sum!E18/1000</f>
        <v>2.1848315999999999</v>
      </c>
      <c r="F18" s="8">
        <f>[1]Sum!F18/1000</f>
        <v>12.783818399999998</v>
      </c>
      <c r="G18" s="8">
        <f>[1]Sum!G18/1000</f>
        <v>65.283024000000012</v>
      </c>
      <c r="H18" s="8">
        <f>[1]Sum!H18/1000</f>
        <v>3.1833839999999998</v>
      </c>
      <c r="I18" s="8">
        <f>[1]Sum!I18/1000</f>
        <v>3.5166143999999999</v>
      </c>
      <c r="J18" s="8">
        <f>[1]Sum!J18/1000</f>
        <v>1.1205791999999999</v>
      </c>
      <c r="K18" s="8">
        <f>[1]Sum!K18/1000</f>
        <v>4.8950004000000007</v>
      </c>
      <c r="L18" s="8">
        <f>[1]Sum!L18/1000</f>
        <v>425.85513600000002</v>
      </c>
      <c r="M18" s="8">
        <f>[1]Sum!M18/1000</f>
        <v>71.107285199999993</v>
      </c>
      <c r="N18" s="8">
        <f>[1]Sum!N18/1000</f>
        <v>72.22909079999998</v>
      </c>
      <c r="O18" s="8">
        <f>[1]Sum!O18/1000</f>
        <v>-1.1218055999999779</v>
      </c>
      <c r="P18" s="8">
        <f>[1]Sum!P18/1000</f>
        <v>383.83341599999983</v>
      </c>
      <c r="Q18" s="8">
        <f>[1]Sum!Q18/1000</f>
        <v>0.54925200000000007</v>
      </c>
      <c r="R18" s="8">
        <f>[1]Sum!R18/1000</f>
        <v>0</v>
      </c>
      <c r="S18" s="8">
        <f>[1]Sum!S18/1000</f>
        <v>2.8813391999999993</v>
      </c>
      <c r="T18" s="8">
        <f>[1]Sum!T18/1000</f>
        <v>0</v>
      </c>
    </row>
    <row r="19" spans="1:21" x14ac:dyDescent="0.3">
      <c r="B19">
        <f>[2]Sum!B19</f>
        <v>2019</v>
      </c>
      <c r="C19" s="8">
        <f>[1]Sum!C19/1000</f>
        <v>337.98208679999993</v>
      </c>
      <c r="D19" s="8">
        <f>[1]Sum!D19/1000</f>
        <v>0</v>
      </c>
      <c r="E19" s="8">
        <f>[1]Sum!E19/1000</f>
        <v>8.1338352</v>
      </c>
      <c r="F19" s="8">
        <f>[1]Sum!F19/1000</f>
        <v>12.783818399999998</v>
      </c>
      <c r="G19" s="8">
        <f>[1]Sum!G19/1000</f>
        <v>71.154939599999992</v>
      </c>
      <c r="H19" s="8">
        <f>[1]Sum!H19/1000</f>
        <v>3.4256855999999996</v>
      </c>
      <c r="I19" s="8">
        <f>[1]Sum!I19/1000</f>
        <v>3.5166143999999999</v>
      </c>
      <c r="J19" s="8">
        <f>[1]Sum!J19/1000</f>
        <v>1.1205791999999999</v>
      </c>
      <c r="K19" s="8">
        <f>[1]Sum!K19/1000</f>
        <v>4.8964020000000001</v>
      </c>
      <c r="L19" s="8">
        <f>[1]Sum!L19/1000</f>
        <v>443.01396119999993</v>
      </c>
      <c r="M19" s="8">
        <f>[1]Sum!M19/1000</f>
        <v>61.058075999999993</v>
      </c>
      <c r="N19" s="8">
        <f>[1]Sum!N19/1000</f>
        <v>62.083959600000007</v>
      </c>
      <c r="O19" s="8">
        <f>[1]Sum!O19/1000</f>
        <v>-1.0258836000000155</v>
      </c>
      <c r="P19" s="8">
        <f>[1]Sum!P19/1000</f>
        <v>400.74722400000007</v>
      </c>
      <c r="Q19" s="8">
        <f>[1]Sum!Q19/1000</f>
        <v>0.55109160000000001</v>
      </c>
      <c r="R19" s="8">
        <f>[1]Sum!R19/1000</f>
        <v>0</v>
      </c>
      <c r="S19" s="8">
        <f>[1]Sum!S19/1000</f>
        <v>3.3528024000000003</v>
      </c>
      <c r="T19" s="8">
        <f>[1]Sum!T19/1000</f>
        <v>0</v>
      </c>
    </row>
    <row r="20" spans="1:21" x14ac:dyDescent="0.3">
      <c r="B20">
        <f>[2]Sum!B20</f>
        <v>2020</v>
      </c>
      <c r="C20" s="8">
        <f>[1]Sum!C20/1000</f>
        <v>341.06595719999996</v>
      </c>
      <c r="D20" s="8">
        <f>[1]Sum!D20/1000</f>
        <v>0</v>
      </c>
      <c r="E20" s="8">
        <f>[1]Sum!E20/1000</f>
        <v>11.942595599999997</v>
      </c>
      <c r="F20" s="8">
        <f>[1]Sum!F20/1000</f>
        <v>12.783818399999998</v>
      </c>
      <c r="G20" s="8">
        <f>[1]Sum!G20/1000</f>
        <v>79.802636400000011</v>
      </c>
      <c r="H20" s="8">
        <f>[1]Sum!H20/1000</f>
        <v>3.4346207999999998</v>
      </c>
      <c r="I20" s="8">
        <f>[1]Sum!I20/1000</f>
        <v>3.5166143999999999</v>
      </c>
      <c r="J20" s="8">
        <f>[1]Sum!J20/1000</f>
        <v>1.1205791999999999</v>
      </c>
      <c r="K20" s="8">
        <f>[1]Sum!K20/1000</f>
        <v>4.8978912000000001</v>
      </c>
      <c r="L20" s="8">
        <f>[1]Sum!L20/1000</f>
        <v>458.56471319999991</v>
      </c>
      <c r="M20" s="8">
        <f>[1]Sum!M20/1000</f>
        <v>53.624778000000006</v>
      </c>
      <c r="N20" s="8">
        <f>[1]Sum!N20/1000</f>
        <v>54.50445719999999</v>
      </c>
      <c r="O20" s="8">
        <f>[1]Sum!O20/1000</f>
        <v>-0.87967919999998412</v>
      </c>
      <c r="P20" s="8">
        <f>[1]Sum!P20/1000</f>
        <v>416.34790800000002</v>
      </c>
      <c r="Q20" s="8">
        <f>[1]Sum!Q20/1000</f>
        <v>0.54163079999999997</v>
      </c>
      <c r="R20" s="8">
        <f>[1]Sum!R20/1000</f>
        <v>0</v>
      </c>
      <c r="S20" s="8">
        <f>[1]Sum!S20/1000</f>
        <v>3.7905395999999993</v>
      </c>
      <c r="T20" s="8">
        <f>[1]Sum!T20/1000</f>
        <v>2.7068399999999996E-2</v>
      </c>
    </row>
    <row r="21" spans="1:21" x14ac:dyDescent="0.3">
      <c r="B21">
        <f>[2]Sum!B21</f>
        <v>2021</v>
      </c>
      <c r="C21" s="8">
        <f>[1]Sum!C21/1000</f>
        <v>341.097756</v>
      </c>
      <c r="D21" s="8">
        <f>[1]Sum!D21/1000</f>
        <v>0</v>
      </c>
      <c r="E21" s="8">
        <f>[1]Sum!E21/1000</f>
        <v>11.942595599999997</v>
      </c>
      <c r="F21" s="8">
        <f>[1]Sum!F21/1000</f>
        <v>12.783818399999998</v>
      </c>
      <c r="G21" s="8">
        <f>[1]Sum!G21/1000</f>
        <v>88.521114000000026</v>
      </c>
      <c r="H21" s="8">
        <f>[1]Sum!H21/1000</f>
        <v>4.6932575999999999</v>
      </c>
      <c r="I21" s="8">
        <f>[1]Sum!I21/1000</f>
        <v>3.5166143999999999</v>
      </c>
      <c r="J21" s="8">
        <f>[1]Sum!J21/1000</f>
        <v>1.1205791999999999</v>
      </c>
      <c r="K21" s="8">
        <f>[1]Sum!K21/1000</f>
        <v>8.8417307999999988</v>
      </c>
      <c r="L21" s="8">
        <f>[1]Sum!L21/1000</f>
        <v>472.51746600000001</v>
      </c>
      <c r="M21" s="8">
        <f>[1]Sum!M21/1000</f>
        <v>57.673474800000008</v>
      </c>
      <c r="N21" s="8">
        <f>[1]Sum!N21/1000</f>
        <v>58.704351599999995</v>
      </c>
      <c r="O21" s="8">
        <f>[1]Sum!O21/1000</f>
        <v>-1.0308767999999837</v>
      </c>
      <c r="P21" s="8">
        <f>[1]Sum!P21/1000</f>
        <v>430.69328400000001</v>
      </c>
      <c r="Q21" s="8">
        <f>[1]Sum!Q21/1000</f>
        <v>0.41101920000000003</v>
      </c>
      <c r="R21" s="8">
        <f>[1]Sum!R21/1000</f>
        <v>0</v>
      </c>
      <c r="S21" s="8">
        <f>[1]Sum!S21/1000</f>
        <v>4.004721599999999</v>
      </c>
      <c r="T21" s="8">
        <f>[1]Sum!T21/1000</f>
        <v>1.380576</v>
      </c>
    </row>
    <row r="22" spans="1:21" x14ac:dyDescent="0.3">
      <c r="B22">
        <f>[2]Sum!B22</f>
        <v>2022</v>
      </c>
      <c r="C22" s="8">
        <f>[1]Sum!C22/1000</f>
        <v>341.30983559999999</v>
      </c>
      <c r="D22" s="8">
        <f>[1]Sum!D22/1000</f>
        <v>0</v>
      </c>
      <c r="E22" s="8">
        <f>[1]Sum!E22/1000</f>
        <v>11.942595599999997</v>
      </c>
      <c r="F22" s="8">
        <f>[1]Sum!F22/1000</f>
        <v>12.783818399999998</v>
      </c>
      <c r="G22" s="8">
        <f>[1]Sum!G22/1000</f>
        <v>96.689288400000009</v>
      </c>
      <c r="H22" s="8">
        <f>[1]Sum!H22/1000</f>
        <v>5.8087560000000007</v>
      </c>
      <c r="I22" s="8">
        <f>[1]Sum!I22/1000</f>
        <v>3.5166143999999999</v>
      </c>
      <c r="J22" s="8">
        <f>[1]Sum!J22/1000</f>
        <v>1.1205791999999999</v>
      </c>
      <c r="K22" s="8">
        <f>[1]Sum!K22/1000</f>
        <v>13.2002688</v>
      </c>
      <c r="L22" s="8">
        <f>[1]Sum!L22/1000</f>
        <v>486.37175640000004</v>
      </c>
      <c r="M22" s="8">
        <f>[1]Sum!M22/1000</f>
        <v>71.608532400000001</v>
      </c>
      <c r="N22" s="8">
        <f>[1]Sum!N22/1000</f>
        <v>72.928839599999989</v>
      </c>
      <c r="O22" s="8">
        <f>[1]Sum!O22/1000</f>
        <v>-1.3203071999999956</v>
      </c>
      <c r="P22" s="8">
        <f>[1]Sum!P22/1000</f>
        <v>444.47626800000006</v>
      </c>
      <c r="Q22" s="8">
        <f>[1]Sum!Q22/1000</f>
        <v>0.2758524</v>
      </c>
      <c r="R22" s="8">
        <f>[1]Sum!R22/1000</f>
        <v>0</v>
      </c>
      <c r="S22" s="8">
        <f>[1]Sum!S22/1000</f>
        <v>4.2675216000000002</v>
      </c>
      <c r="T22" s="8">
        <f>[1]Sum!T22/1000</f>
        <v>2.3765880000000004</v>
      </c>
    </row>
    <row r="23" spans="1:21" x14ac:dyDescent="0.3">
      <c r="B23">
        <f>[2]Sum!B23</f>
        <v>2023</v>
      </c>
      <c r="C23" s="8">
        <f>[1]Sum!C23/1000</f>
        <v>331.45483559999997</v>
      </c>
      <c r="D23" s="8">
        <f>[1]Sum!D23/1000</f>
        <v>0</v>
      </c>
      <c r="E23" s="8">
        <f>[1]Sum!E23/1000</f>
        <v>11.942595599999997</v>
      </c>
      <c r="F23" s="8">
        <f>[1]Sum!F23/1000</f>
        <v>12.783818399999998</v>
      </c>
      <c r="G23" s="8">
        <f>[1]Sum!G23/1000</f>
        <v>102.59186399999997</v>
      </c>
      <c r="H23" s="8">
        <f>[1]Sum!H23/1000</f>
        <v>7.3335215999999992</v>
      </c>
      <c r="I23" s="8">
        <f>[1]Sum!I23/1000</f>
        <v>12.332678399999999</v>
      </c>
      <c r="J23" s="8">
        <f>[1]Sum!J23/1000</f>
        <v>1.1205791999999999</v>
      </c>
      <c r="K23" s="8">
        <f>[1]Sum!K23/1000</f>
        <v>21.903766799999996</v>
      </c>
      <c r="L23" s="8">
        <f>[1]Sum!L23/1000</f>
        <v>501.46365959999986</v>
      </c>
      <c r="M23" s="8">
        <f>[1]Sum!M23/1000</f>
        <v>87.130726800000005</v>
      </c>
      <c r="N23" s="8">
        <f>[1]Sum!N23/1000</f>
        <v>88.961829600000002</v>
      </c>
      <c r="O23" s="8">
        <f>[1]Sum!O23/1000</f>
        <v>-1.8311027999999934</v>
      </c>
      <c r="P23" s="8">
        <f>[1]Sum!P23/1000</f>
        <v>458.38802399999997</v>
      </c>
      <c r="Q23" s="8">
        <f>[1]Sum!Q23/1000</f>
        <v>0.25745639999999997</v>
      </c>
      <c r="R23" s="8">
        <f>[1]Sum!R23/1000</f>
        <v>0</v>
      </c>
      <c r="S23" s="8">
        <f>[1]Sum!S23/1000</f>
        <v>4.4856456000000007</v>
      </c>
      <c r="T23" s="8">
        <f>[1]Sum!T23/1000</f>
        <v>2.6195028000000002</v>
      </c>
    </row>
    <row r="24" spans="1:21" x14ac:dyDescent="0.3">
      <c r="B24">
        <f>[2]Sum!B24</f>
        <v>2024</v>
      </c>
      <c r="C24" s="8">
        <f>[1]Sum!C24/1000</f>
        <v>325.49216639999997</v>
      </c>
      <c r="D24" s="8">
        <f>[1]Sum!D24/1000</f>
        <v>0</v>
      </c>
      <c r="E24" s="8">
        <f>[1]Sum!E24/1000</f>
        <v>11.942595599999997</v>
      </c>
      <c r="F24" s="8">
        <f>[1]Sum!F24/1000</f>
        <v>12.783818399999998</v>
      </c>
      <c r="G24" s="8">
        <f>[1]Sum!G24/1000</f>
        <v>108.56162879999998</v>
      </c>
      <c r="H24" s="8">
        <f>[1]Sum!H24/1000</f>
        <v>7.3335215999999992</v>
      </c>
      <c r="I24" s="8">
        <f>[1]Sum!I24/1000</f>
        <v>21.175547999999999</v>
      </c>
      <c r="J24" s="8">
        <f>[1]Sum!J24/1000</f>
        <v>1.1205791999999999</v>
      </c>
      <c r="K24" s="8">
        <f>[1]Sum!K24/1000</f>
        <v>28.412359199999997</v>
      </c>
      <c r="L24" s="8">
        <f>[1]Sum!L24/1000</f>
        <v>516.82221719999984</v>
      </c>
      <c r="M24" s="8">
        <f>[1]Sum!M24/1000</f>
        <v>86.222051999999977</v>
      </c>
      <c r="N24" s="8">
        <f>[1]Sum!N24/1000</f>
        <v>88.358528399999997</v>
      </c>
      <c r="O24" s="8">
        <f>[1]Sum!O24/1000</f>
        <v>-2.136476400000014</v>
      </c>
      <c r="P24" s="8">
        <f>[1]Sum!P24/1000</f>
        <v>472.73164800000001</v>
      </c>
      <c r="Q24" s="8">
        <f>[1]Sum!Q24/1000</f>
        <v>0.25745639999999997</v>
      </c>
      <c r="R24" s="8">
        <f>[1]Sum!R24/1000</f>
        <v>0</v>
      </c>
      <c r="S24" s="8">
        <f>[1]Sum!S24/1000</f>
        <v>4.7003531999999995</v>
      </c>
      <c r="T24" s="8">
        <f>[1]Sum!T24/1000</f>
        <v>2.8282536</v>
      </c>
    </row>
    <row r="25" spans="1:21" x14ac:dyDescent="0.3">
      <c r="B25">
        <f>[2]Sum!B25</f>
        <v>2025</v>
      </c>
      <c r="C25" s="8">
        <f>[1]Sum!C25/1000</f>
        <v>314.19859919999999</v>
      </c>
      <c r="D25" s="8">
        <f>[1]Sum!D25/1000</f>
        <v>0</v>
      </c>
      <c r="E25" s="8">
        <f>[1]Sum!E25/1000</f>
        <v>12.729593999999997</v>
      </c>
      <c r="F25" s="8">
        <f>[1]Sum!F25/1000</f>
        <v>16.521360000000001</v>
      </c>
      <c r="G25" s="8">
        <f>[1]Sum!G25/1000</f>
        <v>112.8912588</v>
      </c>
      <c r="H25" s="8">
        <f>[1]Sum!H25/1000</f>
        <v>7.3335215999999992</v>
      </c>
      <c r="I25" s="8">
        <f>[1]Sum!I25/1000</f>
        <v>30.718166399999998</v>
      </c>
      <c r="J25" s="8">
        <f>[1]Sum!J25/1000</f>
        <v>1.1205791999999999</v>
      </c>
      <c r="K25" s="8">
        <f>[1]Sum!K25/1000</f>
        <v>32.777467199999997</v>
      </c>
      <c r="L25" s="8">
        <f>[1]Sum!L25/1000</f>
        <v>528.29054639999993</v>
      </c>
      <c r="M25" s="8">
        <f>[1]Sum!M25/1000</f>
        <v>86.128582800000004</v>
      </c>
      <c r="N25" s="8">
        <f>[1]Sum!N25/1000</f>
        <v>88.483007999999984</v>
      </c>
      <c r="O25" s="8">
        <f>[1]Sum!O25/1000</f>
        <v>-2.3544251999999832</v>
      </c>
      <c r="P25" s="8">
        <f>[1]Sum!P25/1000</f>
        <v>489.49565999999999</v>
      </c>
      <c r="Q25" s="8">
        <f>[1]Sum!Q25/1000</f>
        <v>0.25745639999999997</v>
      </c>
      <c r="R25" s="8">
        <f>[1]Sum!R25/1000</f>
        <v>0</v>
      </c>
      <c r="S25" s="8">
        <f>[1]Sum!S25/1000</f>
        <v>4.8844007999999999</v>
      </c>
      <c r="T25" s="8">
        <f>[1]Sum!T25/1000</f>
        <v>8.5194504000000002</v>
      </c>
    </row>
    <row r="26" spans="1:21" x14ac:dyDescent="0.3">
      <c r="B26">
        <f>[2]Sum!B26</f>
        <v>2026</v>
      </c>
      <c r="C26" s="8">
        <f>[1]Sum!C26/1000</f>
        <v>314.16662519999994</v>
      </c>
      <c r="D26" s="8">
        <f>[1]Sum!D26/1000</f>
        <v>0</v>
      </c>
      <c r="E26" s="8">
        <f>[1]Sum!E26/1000</f>
        <v>10.249550399999999</v>
      </c>
      <c r="F26" s="8">
        <f>[1]Sum!F26/1000</f>
        <v>16.521360000000001</v>
      </c>
      <c r="G26" s="8">
        <f>[1]Sum!G26/1000</f>
        <v>117.68867280000001</v>
      </c>
      <c r="H26" s="8">
        <f>[1]Sum!H26/1000</f>
        <v>8.3399579999999993</v>
      </c>
      <c r="I26" s="8">
        <f>[1]Sum!I26/1000</f>
        <v>34.463591999999998</v>
      </c>
      <c r="J26" s="8">
        <f>[1]Sum!J26/1000</f>
        <v>1.1205791999999999</v>
      </c>
      <c r="K26" s="8">
        <f>[1]Sum!K26/1000</f>
        <v>37.747453199999995</v>
      </c>
      <c r="L26" s="8">
        <f>[1]Sum!L26/1000</f>
        <v>540.29779079999992</v>
      </c>
      <c r="M26" s="8">
        <f>[1]Sum!M26/1000</f>
        <v>90.644012400000008</v>
      </c>
      <c r="N26" s="8">
        <f>[1]Sum!N26/1000</f>
        <v>93.385541999999987</v>
      </c>
      <c r="O26" s="8">
        <f>[1]Sum!O26/1000</f>
        <v>-2.7415295999999798</v>
      </c>
      <c r="P26" s="8">
        <f>[1]Sum!P26/1000</f>
        <v>506.33763599999997</v>
      </c>
      <c r="Q26" s="8">
        <f>[1]Sum!Q26/1000</f>
        <v>0.257106</v>
      </c>
      <c r="R26" s="8">
        <f>[1]Sum!R26/1000</f>
        <v>0</v>
      </c>
      <c r="S26" s="8">
        <f>[1]Sum!S26/1000</f>
        <v>5.1223223999999998</v>
      </c>
      <c r="T26" s="8">
        <f>[1]Sum!T26/1000</f>
        <v>13.9239324</v>
      </c>
    </row>
    <row r="27" spans="1:21" x14ac:dyDescent="0.3">
      <c r="B27">
        <f>[2]Sum!B27</f>
        <v>2027</v>
      </c>
      <c r="C27" s="8">
        <f>[1]Sum!C27/1000</f>
        <v>313.29001199999999</v>
      </c>
      <c r="D27" s="8">
        <f>[1]Sum!D27/1000</f>
        <v>0</v>
      </c>
      <c r="E27" s="8">
        <f>[1]Sum!E27/1000</f>
        <v>10.323747599999997</v>
      </c>
      <c r="F27" s="8">
        <f>[1]Sum!F27/1000</f>
        <v>16.521360000000001</v>
      </c>
      <c r="G27" s="8">
        <f>[1]Sum!G27/1000</f>
        <v>122.73154199999999</v>
      </c>
      <c r="H27" s="8">
        <f>[1]Sum!H27/1000</f>
        <v>8.4176591999999992</v>
      </c>
      <c r="I27" s="8">
        <f>[1]Sum!I27/1000</f>
        <v>36.409012799999999</v>
      </c>
      <c r="J27" s="8">
        <f>[1]Sum!J27/1000</f>
        <v>1.1205791999999999</v>
      </c>
      <c r="K27" s="8">
        <f>[1]Sum!K27/1000</f>
        <v>42.054569999999998</v>
      </c>
      <c r="L27" s="8">
        <f>[1]Sum!L27/1000</f>
        <v>550.86848280000004</v>
      </c>
      <c r="M27" s="8">
        <f>[1]Sum!M27/1000</f>
        <v>93.475682399999997</v>
      </c>
      <c r="N27" s="8">
        <f>[1]Sum!N27/1000</f>
        <v>96.498320400000011</v>
      </c>
      <c r="O27" s="8">
        <f>[1]Sum!O27/1000</f>
        <v>-3.022638000000021</v>
      </c>
      <c r="P27" s="8">
        <f>[1]Sum!P27/1000</f>
        <v>522.51910799999996</v>
      </c>
      <c r="Q27" s="8">
        <f>[1]Sum!Q27/1000</f>
        <v>0.25640520000000006</v>
      </c>
      <c r="R27" s="8">
        <f>[1]Sum!R27/1000</f>
        <v>0</v>
      </c>
      <c r="S27" s="8">
        <f>[1]Sum!S27/1000</f>
        <v>5.3801291999999998</v>
      </c>
      <c r="T27" s="8">
        <f>[1]Sum!T27/1000</f>
        <v>20.043055199999994</v>
      </c>
    </row>
    <row r="28" spans="1:21" x14ac:dyDescent="0.3">
      <c r="B28">
        <f>[2]Sum!B28</f>
        <v>2028</v>
      </c>
      <c r="C28" s="8">
        <f>[1]Sum!C28/1000</f>
        <v>314.11266359999996</v>
      </c>
      <c r="D28" s="8">
        <f>[1]Sum!D28/1000</f>
        <v>0</v>
      </c>
      <c r="E28" s="8">
        <f>[1]Sum!E28/1000</f>
        <v>10.192084799999998</v>
      </c>
      <c r="F28" s="8">
        <f>[1]Sum!F28/1000</f>
        <v>16.521360000000001</v>
      </c>
      <c r="G28" s="8">
        <f>[1]Sum!G28/1000</f>
        <v>128.1667716</v>
      </c>
      <c r="H28" s="8">
        <f>[1]Sum!H28/1000</f>
        <v>9.0350639999999984</v>
      </c>
      <c r="I28" s="8">
        <f>[1]Sum!I28/1000</f>
        <v>36.409012799999999</v>
      </c>
      <c r="J28" s="8">
        <f>[1]Sum!J28/1000</f>
        <v>1.1205791999999999</v>
      </c>
      <c r="K28" s="8">
        <f>[1]Sum!K28/1000</f>
        <v>43.552092000000002</v>
      </c>
      <c r="L28" s="8">
        <f>[1]Sum!L28/1000</f>
        <v>559.10962799999993</v>
      </c>
      <c r="M28" s="8">
        <f>[1]Sum!M28/1000</f>
        <v>98.338971600000022</v>
      </c>
      <c r="N28" s="8">
        <f>[1]Sum!N28/1000</f>
        <v>101.6666328</v>
      </c>
      <c r="O28" s="8">
        <f>[1]Sum!O28/1000</f>
        <v>-3.3276611999999877</v>
      </c>
      <c r="P28" s="8">
        <f>[1]Sum!P28/1000</f>
        <v>538.74875999999995</v>
      </c>
      <c r="Q28" s="8">
        <f>[1]Sum!Q28/1000</f>
        <v>0.25640520000000006</v>
      </c>
      <c r="R28" s="8">
        <f>[1]Sum!R28/1000</f>
        <v>0</v>
      </c>
      <c r="S28" s="8">
        <f>[1]Sum!S28/1000</f>
        <v>5.6621135999999996</v>
      </c>
      <c r="T28" s="8">
        <f>[1]Sum!T28/1000</f>
        <v>27.979089600000002</v>
      </c>
    </row>
    <row r="29" spans="1:21" x14ac:dyDescent="0.3">
      <c r="B29">
        <f>[2]Sum!B29</f>
        <v>2029</v>
      </c>
      <c r="C29" s="8">
        <f>[1]Sum!C29/1000</f>
        <v>314.11537919999995</v>
      </c>
      <c r="D29" s="8">
        <f>[1]Sum!D29/1000</f>
        <v>0</v>
      </c>
      <c r="E29" s="8">
        <f>[1]Sum!E29/1000</f>
        <v>8.311838400000001</v>
      </c>
      <c r="F29" s="8">
        <f>[1]Sum!F29/1000</f>
        <v>16.521360000000001</v>
      </c>
      <c r="G29" s="8">
        <f>[1]Sum!G29/1000</f>
        <v>133.37494199999998</v>
      </c>
      <c r="H29" s="8">
        <f>[1]Sum!H29/1000</f>
        <v>9.7518072</v>
      </c>
      <c r="I29" s="8">
        <f>[1]Sum!I29/1000</f>
        <v>36.409012799999999</v>
      </c>
      <c r="J29" s="8">
        <f>[1]Sum!J29/1000</f>
        <v>1.1205791999999999</v>
      </c>
      <c r="K29" s="8">
        <f>[1]Sum!K29/1000</f>
        <v>46.455594000000005</v>
      </c>
      <c r="L29" s="8">
        <f>[1]Sum!L29/1000</f>
        <v>566.06051279999986</v>
      </c>
      <c r="M29" s="8">
        <f>[1]Sum!M29/1000</f>
        <v>98.3640252</v>
      </c>
      <c r="N29" s="8">
        <f>[1]Sum!N29/1000</f>
        <v>101.83876679999999</v>
      </c>
      <c r="O29" s="8">
        <f>[1]Sum!O29/1000</f>
        <v>-3.4747415999999793</v>
      </c>
      <c r="P29" s="8">
        <f>[1]Sum!P29/1000</f>
        <v>555.52941599999997</v>
      </c>
      <c r="Q29" s="8">
        <f>[1]Sum!Q29/1000</f>
        <v>0.26113560000000002</v>
      </c>
      <c r="R29" s="8">
        <f>[1]Sum!R29/1000</f>
        <v>0</v>
      </c>
      <c r="S29" s="8">
        <f>[1]Sum!S29/1000</f>
        <v>5.933586</v>
      </c>
      <c r="T29" s="8">
        <f>[1]Sum!T29/1000</f>
        <v>37.353866400000001</v>
      </c>
    </row>
    <row r="30" spans="1:21" x14ac:dyDescent="0.3">
      <c r="B30">
        <f>[2]Sum!B30</f>
        <v>2030</v>
      </c>
      <c r="C30" s="8">
        <f>[1]Sum!C30/1000</f>
        <v>312.40875599999998</v>
      </c>
      <c r="D30" s="8">
        <f>[1]Sum!D30/1000</f>
        <v>0</v>
      </c>
      <c r="E30" s="8">
        <f>[1]Sum!E30/1000</f>
        <v>6.4939632000000005</v>
      </c>
      <c r="F30" s="8">
        <f>[1]Sum!F30/1000</f>
        <v>16.521360000000001</v>
      </c>
      <c r="G30" s="8">
        <f>[1]Sum!G30/1000</f>
        <v>139.16863079999999</v>
      </c>
      <c r="H30" s="8">
        <f>[1]Sum!H30/1000</f>
        <v>10.189193999999997</v>
      </c>
      <c r="I30" s="8">
        <f>[1]Sum!I30/1000</f>
        <v>36.409012799999999</v>
      </c>
      <c r="J30" s="8">
        <f>[1]Sum!J30/1000</f>
        <v>1.1205791999999999</v>
      </c>
      <c r="K30" s="8">
        <f>[1]Sum!K30/1000</f>
        <v>50.458476000000005</v>
      </c>
      <c r="L30" s="8">
        <f>[1]Sum!L30/1000</f>
        <v>572.76997199999994</v>
      </c>
      <c r="M30" s="8">
        <f>[1]Sum!M30/1000</f>
        <v>99.589812000000009</v>
      </c>
      <c r="N30" s="8">
        <f>[1]Sum!N30/1000</f>
        <v>103.82807520000001</v>
      </c>
      <c r="O30" s="8">
        <f>[1]Sum!O30/1000</f>
        <v>-4.2382632000000156</v>
      </c>
      <c r="P30" s="8">
        <f>[1]Sum!P30/1000</f>
        <v>569.87479200000007</v>
      </c>
      <c r="Q30" s="8">
        <f>[1]Sum!Q30/1000</f>
        <v>0.11370480000000001</v>
      </c>
      <c r="R30" s="8">
        <f>[1]Sum!R30/1000</f>
        <v>0</v>
      </c>
      <c r="S30" s="8">
        <f>[1]Sum!S30/1000</f>
        <v>6.1977875999999998</v>
      </c>
      <c r="T30" s="8">
        <f>[1]Sum!T30/1000</f>
        <v>45.6824364</v>
      </c>
      <c r="U30" s="9">
        <f>SUM(Q30:T30)+L30</f>
        <v>624.76390079999999</v>
      </c>
    </row>
    <row r="31" spans="1:21" x14ac:dyDescent="0.3">
      <c r="C31" s="9"/>
      <c r="D31" s="9"/>
      <c r="E31" s="9"/>
      <c r="F31" s="9"/>
      <c r="G31" s="9"/>
      <c r="H31" s="9"/>
      <c r="I31" s="9"/>
      <c r="J31" s="9"/>
      <c r="K31" s="9"/>
      <c r="L31" s="18">
        <f>N30/L30</f>
        <v>0.18127360070475207</v>
      </c>
      <c r="M31" s="9"/>
      <c r="N31" s="9"/>
      <c r="O31" s="9"/>
      <c r="P31" s="18">
        <f>P30/L30</f>
        <v>0.99494530065902287</v>
      </c>
      <c r="Q31" s="9"/>
      <c r="R31" s="9"/>
      <c r="S31" s="9"/>
      <c r="T31" s="9"/>
    </row>
    <row r="32" spans="1:21" x14ac:dyDescent="0.3">
      <c r="A32" t="s">
        <v>57</v>
      </c>
      <c r="B32">
        <f>[1]Sum!B10</f>
        <v>2010</v>
      </c>
      <c r="C32" s="8">
        <f>[2]Sum!C10/1000</f>
        <v>263.46383280000003</v>
      </c>
      <c r="D32" s="8">
        <f>[2]Sum!D10/1000</f>
        <v>2.4251184000000001</v>
      </c>
      <c r="E32" s="8">
        <f>[2]Sum!E10/1000</f>
        <v>4.3223592000000002</v>
      </c>
      <c r="F32" s="8">
        <f>[2]Sum!F10/1000</f>
        <v>12.783818399999998</v>
      </c>
      <c r="G32" s="8">
        <f>[2]Sum!G10/1000</f>
        <v>36.887834399999996</v>
      </c>
      <c r="H32" s="8">
        <f>[2]Sum!H10/1000</f>
        <v>1.5873995999999997</v>
      </c>
      <c r="I32" s="8">
        <f>[2]Sum!I10/1000</f>
        <v>0</v>
      </c>
      <c r="J32" s="8">
        <f>[2]Sum!J10/1000</f>
        <v>0</v>
      </c>
      <c r="K32" s="8">
        <f>[2]Sum!K10/1000</f>
        <v>0</v>
      </c>
      <c r="L32" s="8">
        <f>[2]Sum!L10/1000</f>
        <v>321.47036279999998</v>
      </c>
      <c r="M32" s="8">
        <f>[2]Sum!M10/1000</f>
        <v>37.801502399999997</v>
      </c>
      <c r="N32" s="8">
        <f>[2]Sum!N10/1000</f>
        <v>38.395868399999991</v>
      </c>
      <c r="O32" s="8">
        <f>[2]Sum!O10/1000</f>
        <v>-0.59436599999999451</v>
      </c>
      <c r="P32" s="8">
        <f>[2]Sum!P10/1000</f>
        <v>281.622612</v>
      </c>
      <c r="Q32" s="8">
        <f>[2]Sum!Q10/1000</f>
        <v>0.54495959999999999</v>
      </c>
      <c r="R32" s="8">
        <f>[2]Sum!R10/1000</f>
        <v>0</v>
      </c>
      <c r="S32" s="8">
        <f>[2]Sum!S10/1000</f>
        <v>0</v>
      </c>
      <c r="T32" s="8">
        <f>[2]Sum!T10/1000</f>
        <v>0</v>
      </c>
    </row>
    <row r="33" spans="2:20" x14ac:dyDescent="0.3">
      <c r="B33">
        <f>[1]Sum!B11</f>
        <v>2011</v>
      </c>
      <c r="C33" s="8">
        <f>[2]Sum!C11/1000</f>
        <v>270.25607400000001</v>
      </c>
      <c r="D33" s="8">
        <f>[2]Sum!D11/1000</f>
        <v>2.4512231999999994</v>
      </c>
      <c r="E33" s="8">
        <f>[2]Sum!E11/1000</f>
        <v>4.6586556000000003</v>
      </c>
      <c r="F33" s="8">
        <f>[2]Sum!F11/1000</f>
        <v>12.783818399999998</v>
      </c>
      <c r="G33" s="8">
        <f>[2]Sum!G11/1000</f>
        <v>39.332925599999996</v>
      </c>
      <c r="H33" s="8">
        <f>[2]Sum!H11/1000</f>
        <v>2.1524195999999995</v>
      </c>
      <c r="I33" s="8">
        <f>[2]Sum!I11/1000</f>
        <v>0</v>
      </c>
      <c r="J33" s="8">
        <f>[2]Sum!J11/1000</f>
        <v>0</v>
      </c>
      <c r="K33" s="8">
        <f>[2]Sum!K11/1000</f>
        <v>0</v>
      </c>
      <c r="L33" s="8">
        <f>[2]Sum!L11/1000</f>
        <v>331.63511640000007</v>
      </c>
      <c r="M33" s="8">
        <f>[2]Sum!M11/1000</f>
        <v>35.413876799999997</v>
      </c>
      <c r="N33" s="8">
        <f>[2]Sum!N11/1000</f>
        <v>35.991423599999997</v>
      </c>
      <c r="O33" s="8">
        <f>[2]Sum!O11/1000</f>
        <v>-0.57754679999999647</v>
      </c>
      <c r="P33" s="8">
        <f>[2]Sum!P11/1000</f>
        <v>291.85078800000002</v>
      </c>
      <c r="Q33" s="8">
        <f>[2]Sum!Q11/1000</f>
        <v>1.0384980000000001</v>
      </c>
      <c r="R33" s="8">
        <f>[2]Sum!R11/1000</f>
        <v>0</v>
      </c>
      <c r="S33" s="8">
        <f>[2]Sum!S11/1000</f>
        <v>0</v>
      </c>
      <c r="T33" s="8">
        <f>[2]Sum!T11/1000</f>
        <v>0</v>
      </c>
    </row>
    <row r="34" spans="2:20" x14ac:dyDescent="0.3">
      <c r="B34">
        <f>[1]Sum!B12</f>
        <v>2012</v>
      </c>
      <c r="C34" s="8">
        <f>[2]Sum!C12/1000</f>
        <v>278.96710560000002</v>
      </c>
      <c r="D34" s="8">
        <f>[2]Sum!D12/1000</f>
        <v>2.4054960000000003</v>
      </c>
      <c r="E34" s="8">
        <f>[2]Sum!E12/1000</f>
        <v>5.2363776</v>
      </c>
      <c r="F34" s="8">
        <f>[2]Sum!F12/1000</f>
        <v>12.783818399999998</v>
      </c>
      <c r="G34" s="8">
        <f>[2]Sum!G12/1000</f>
        <v>40.774558800000001</v>
      </c>
      <c r="H34" s="8">
        <f>[2]Sum!H12/1000</f>
        <v>2.5212155999999997</v>
      </c>
      <c r="I34" s="8">
        <f>[2]Sum!I12/1000</f>
        <v>0</v>
      </c>
      <c r="J34" s="8">
        <f>[2]Sum!J12/1000</f>
        <v>0</v>
      </c>
      <c r="K34" s="8">
        <f>[2]Sum!K12/1000</f>
        <v>0</v>
      </c>
      <c r="L34" s="8">
        <f>[2]Sum!L12/1000</f>
        <v>342.68857199999997</v>
      </c>
      <c r="M34" s="8">
        <f>[2]Sum!M12/1000</f>
        <v>33.529075200000001</v>
      </c>
      <c r="N34" s="8">
        <f>[2]Sum!N12/1000</f>
        <v>34.073684399999998</v>
      </c>
      <c r="O34" s="8">
        <f>[2]Sum!O12/1000</f>
        <v>-0.54460919999999902</v>
      </c>
      <c r="P34" s="8">
        <f>[2]Sum!P12/1000</f>
        <v>302.78326800000002</v>
      </c>
      <c r="Q34" s="8">
        <f>[2]Sum!Q12/1000</f>
        <v>1.1613131999999999</v>
      </c>
      <c r="R34" s="8">
        <f>[2]Sum!R12/1000</f>
        <v>0</v>
      </c>
      <c r="S34" s="8">
        <f>[2]Sum!S12/1000</f>
        <v>0.15093480000000001</v>
      </c>
      <c r="T34" s="8">
        <f>[2]Sum!T12/1000</f>
        <v>0</v>
      </c>
    </row>
    <row r="35" spans="2:20" x14ac:dyDescent="0.3">
      <c r="B35">
        <f>[1]Sum!B13</f>
        <v>2013</v>
      </c>
      <c r="C35" s="8">
        <f>[2]Sum!C13/1000</f>
        <v>287.83126199999998</v>
      </c>
      <c r="D35" s="8">
        <f>[2]Sum!D13/1000</f>
        <v>2.4478067999999995</v>
      </c>
      <c r="E35" s="8">
        <f>[2]Sum!E13/1000</f>
        <v>5.9918399999999998</v>
      </c>
      <c r="F35" s="8">
        <f>[2]Sum!F13/1000</f>
        <v>12.783818399999998</v>
      </c>
      <c r="G35" s="8">
        <f>[2]Sum!G13/1000</f>
        <v>41.908715999999991</v>
      </c>
      <c r="H35" s="8">
        <f>[2]Sum!H13/1000</f>
        <v>2.5630883999999998</v>
      </c>
      <c r="I35" s="8">
        <f>[2]Sum!I13/1000</f>
        <v>0.94625519999999996</v>
      </c>
      <c r="J35" s="8">
        <f>[2]Sum!J13/1000</f>
        <v>0</v>
      </c>
      <c r="K35" s="8">
        <f>[2]Sum!K13/1000</f>
        <v>1.6661519999999999</v>
      </c>
      <c r="L35" s="8">
        <f>[2]Sum!L13/1000</f>
        <v>356.13893880000006</v>
      </c>
      <c r="M35" s="8">
        <f>[2]Sum!M13/1000</f>
        <v>35.209418400000004</v>
      </c>
      <c r="N35" s="8">
        <f>[2]Sum!N13/1000</f>
        <v>35.790907199999999</v>
      </c>
      <c r="O35" s="8">
        <f>[2]Sum!O13/1000</f>
        <v>-0.58148879999999914</v>
      </c>
      <c r="P35" s="8">
        <f>[2]Sum!P13/1000</f>
        <v>315.68937599999998</v>
      </c>
      <c r="Q35" s="8">
        <f>[2]Sum!Q13/1000</f>
        <v>1.3186428000000001</v>
      </c>
      <c r="R35" s="8">
        <f>[2]Sum!R13/1000</f>
        <v>0</v>
      </c>
      <c r="S35" s="8">
        <f>[2]Sum!S13/1000</f>
        <v>0.15557760000000001</v>
      </c>
      <c r="T35" s="8">
        <f>[2]Sum!T13/1000</f>
        <v>0</v>
      </c>
    </row>
    <row r="36" spans="2:20" x14ac:dyDescent="0.3">
      <c r="B36">
        <f>[1]Sum!B14</f>
        <v>2014</v>
      </c>
      <c r="C36" s="8">
        <f>[2]Sum!C14/1000</f>
        <v>294.49867320000004</v>
      </c>
      <c r="D36" s="8">
        <f>[2]Sum!D14/1000</f>
        <v>0</v>
      </c>
      <c r="E36" s="8">
        <f>[2]Sum!E14/1000</f>
        <v>8.2520951999999994</v>
      </c>
      <c r="F36" s="8">
        <f>[2]Sum!F14/1000</f>
        <v>12.783818399999998</v>
      </c>
      <c r="G36" s="8">
        <f>[2]Sum!G14/1000</f>
        <v>43.793167199999999</v>
      </c>
      <c r="H36" s="8">
        <f>[2]Sum!H14/1000</f>
        <v>2.5630883999999998</v>
      </c>
      <c r="I36" s="8">
        <f>[2]Sum!I14/1000</f>
        <v>1.6713203999999999</v>
      </c>
      <c r="J36" s="8">
        <f>[2]Sum!J14/1000</f>
        <v>0.28014479999999997</v>
      </c>
      <c r="K36" s="8">
        <f>[2]Sum!K14/1000</f>
        <v>3.1738355999999999</v>
      </c>
      <c r="L36" s="8">
        <f>[2]Sum!L14/1000</f>
        <v>367.01614319999999</v>
      </c>
      <c r="M36" s="8">
        <f>[2]Sum!M14/1000</f>
        <v>34.110213600000002</v>
      </c>
      <c r="N36" s="8">
        <f>[2]Sum!N14/1000</f>
        <v>34.680051599999999</v>
      </c>
      <c r="O36" s="8">
        <f>[2]Sum!O14/1000</f>
        <v>-0.56983799999999607</v>
      </c>
      <c r="P36" s="8">
        <f>[2]Sum!P14/1000</f>
        <v>326.20838399999997</v>
      </c>
      <c r="Q36" s="8">
        <f>[2]Sum!Q14/1000</f>
        <v>0.59918400000000005</v>
      </c>
      <c r="R36" s="8">
        <f>[2]Sum!R14/1000</f>
        <v>0</v>
      </c>
      <c r="S36" s="8">
        <f>[2]Sum!S14/1000</f>
        <v>0.73224840000000002</v>
      </c>
      <c r="T36" s="8">
        <f>[2]Sum!T14/1000</f>
        <v>0</v>
      </c>
    </row>
    <row r="37" spans="2:20" x14ac:dyDescent="0.3">
      <c r="B37">
        <f>[1]Sum!B15</f>
        <v>2015</v>
      </c>
      <c r="C37" s="8">
        <f>[2]Sum!C15/1000</f>
        <v>302.70328919999997</v>
      </c>
      <c r="D37" s="8">
        <f>[2]Sum!D15/1000</f>
        <v>0</v>
      </c>
      <c r="E37" s="8">
        <f>[2]Sum!E15/1000</f>
        <v>9.3690827999999993</v>
      </c>
      <c r="F37" s="8">
        <f>[2]Sum!F15/1000</f>
        <v>12.783818399999998</v>
      </c>
      <c r="G37" s="8">
        <f>[2]Sum!G15/1000</f>
        <v>44.676175199999996</v>
      </c>
      <c r="H37" s="8">
        <f>[2]Sum!H15/1000</f>
        <v>3.1324883999999997</v>
      </c>
      <c r="I37" s="8">
        <f>[2]Sum!I15/1000</f>
        <v>2.5848132000000001</v>
      </c>
      <c r="J37" s="8">
        <f>[2]Sum!J15/1000</f>
        <v>0.84043440000000003</v>
      </c>
      <c r="K37" s="8">
        <f>[2]Sum!K15/1000</f>
        <v>4.8907956000000006</v>
      </c>
      <c r="L37" s="8">
        <f>[2]Sum!L15/1000</f>
        <v>380.98089719999996</v>
      </c>
      <c r="M37" s="8">
        <f>[2]Sum!M15/1000</f>
        <v>40.7301456</v>
      </c>
      <c r="N37" s="8">
        <f>[2]Sum!N15/1000</f>
        <v>41.332395600000005</v>
      </c>
      <c r="O37" s="8">
        <f>[2]Sum!O15/1000</f>
        <v>-0.60224999999999995</v>
      </c>
      <c r="P37" s="8">
        <f>[2]Sum!P15/1000</f>
        <v>339.84244800000005</v>
      </c>
      <c r="Q37" s="8">
        <f>[2]Sum!Q15/1000</f>
        <v>0.61670400000000003</v>
      </c>
      <c r="R37" s="8">
        <f>[2]Sum!R15/1000</f>
        <v>0</v>
      </c>
      <c r="S37" s="8">
        <f>[2]Sum!S15/1000</f>
        <v>0.99277080000000018</v>
      </c>
      <c r="T37" s="8">
        <f>[2]Sum!T15/1000</f>
        <v>0</v>
      </c>
    </row>
    <row r="38" spans="2:20" x14ac:dyDescent="0.3">
      <c r="B38">
        <f>[1]Sum!B16</f>
        <v>2016</v>
      </c>
      <c r="C38" s="8">
        <f>[2]Sum!C16/1000</f>
        <v>322.48091640000001</v>
      </c>
      <c r="D38" s="8">
        <f>[2]Sum!D16/1000</f>
        <v>0</v>
      </c>
      <c r="E38" s="8">
        <f>[2]Sum!E16/1000</f>
        <v>2.1310452</v>
      </c>
      <c r="F38" s="8">
        <f>[2]Sum!F16/1000</f>
        <v>12.783818399999998</v>
      </c>
      <c r="G38" s="8">
        <f>[2]Sum!G16/1000</f>
        <v>49.057138800000004</v>
      </c>
      <c r="H38" s="8">
        <f>[2]Sum!H16/1000</f>
        <v>3.1564907999999994</v>
      </c>
      <c r="I38" s="8">
        <f>[2]Sum!I16/1000</f>
        <v>3.4631783999999999</v>
      </c>
      <c r="J38" s="8">
        <f>[2]Sum!J16/1000</f>
        <v>1.1205791999999999</v>
      </c>
      <c r="K38" s="8">
        <f>[2]Sum!K16/1000</f>
        <v>4.8921972000000009</v>
      </c>
      <c r="L38" s="8">
        <f>[2]Sum!L16/1000</f>
        <v>399.08536439999995</v>
      </c>
      <c r="M38" s="8">
        <f>[2]Sum!M16/1000</f>
        <v>68.093407199999987</v>
      </c>
      <c r="N38" s="8">
        <f>[2]Sum!N16/1000</f>
        <v>69.29764440000001</v>
      </c>
      <c r="O38" s="8">
        <f>[2]Sum!O16/1000</f>
        <v>-1.2042372000000177</v>
      </c>
      <c r="P38" s="8">
        <f>[2]Sum!P16/1000</f>
        <v>353.15852399999994</v>
      </c>
      <c r="Q38" s="8">
        <f>[2]Sum!Q16/1000</f>
        <v>0.57220320000000002</v>
      </c>
      <c r="R38" s="8">
        <f>[2]Sum!R16/1000</f>
        <v>0</v>
      </c>
      <c r="S38" s="8">
        <f>[2]Sum!S16/1000</f>
        <v>1.3595520000000001</v>
      </c>
      <c r="T38" s="8">
        <f>[2]Sum!T16/1000</f>
        <v>0</v>
      </c>
    </row>
    <row r="39" spans="2:20" x14ac:dyDescent="0.3">
      <c r="B39">
        <f>[1]Sum!B17</f>
        <v>2017</v>
      </c>
      <c r="C39" s="8">
        <f>[2]Sum!C17/1000</f>
        <v>329.43311519999992</v>
      </c>
      <c r="D39" s="8">
        <f>[2]Sum!D17/1000</f>
        <v>0</v>
      </c>
      <c r="E39" s="8">
        <f>[2]Sum!E17/1000</f>
        <v>2.1273659999999999</v>
      </c>
      <c r="F39" s="8">
        <f>[2]Sum!F17/1000</f>
        <v>12.783818399999998</v>
      </c>
      <c r="G39" s="8">
        <f>[2]Sum!G17/1000</f>
        <v>54.699980400000008</v>
      </c>
      <c r="H39" s="8">
        <f>[2]Sum!H17/1000</f>
        <v>3.1885523999999998</v>
      </c>
      <c r="I39" s="8">
        <f>[2]Sum!I17/1000</f>
        <v>3.4631783999999999</v>
      </c>
      <c r="J39" s="8">
        <f>[2]Sum!J17/1000</f>
        <v>1.1205791999999999</v>
      </c>
      <c r="K39" s="8">
        <f>[2]Sum!K17/1000</f>
        <v>4.8935987999999995</v>
      </c>
      <c r="L39" s="8">
        <f>[2]Sum!L17/1000</f>
        <v>411.71018879999986</v>
      </c>
      <c r="M39" s="8">
        <f>[2]Sum!M17/1000</f>
        <v>73.069787999999988</v>
      </c>
      <c r="N39" s="8">
        <f>[2]Sum!N17/1000</f>
        <v>74.319489599999983</v>
      </c>
      <c r="O39" s="8">
        <f>[2]Sum!O17/1000</f>
        <v>-1.2497016000000003</v>
      </c>
      <c r="P39" s="8">
        <f>[2]Sum!P17/1000</f>
        <v>368.00321999999994</v>
      </c>
      <c r="Q39" s="8">
        <f>[2]Sum!Q17/1000</f>
        <v>0.57360480000000003</v>
      </c>
      <c r="R39" s="8">
        <f>[2]Sum!R17/1000</f>
        <v>0</v>
      </c>
      <c r="S39" s="8">
        <f>[2]Sum!S17/1000</f>
        <v>1.7561171999999998</v>
      </c>
      <c r="T39" s="8">
        <f>[2]Sum!T17/1000</f>
        <v>0</v>
      </c>
    </row>
    <row r="40" spans="2:20" x14ac:dyDescent="0.3">
      <c r="B40">
        <f>[1]Sum!B18</f>
        <v>2018</v>
      </c>
      <c r="C40" s="8">
        <f>[2]Sum!C18/1000</f>
        <v>332.39119200000005</v>
      </c>
      <c r="D40" s="8">
        <f>[2]Sum!D18/1000</f>
        <v>0</v>
      </c>
      <c r="E40" s="8">
        <f>[2]Sum!E18/1000</f>
        <v>2.2032275999999995</v>
      </c>
      <c r="F40" s="8">
        <f>[2]Sum!F18/1000</f>
        <v>12.783818399999998</v>
      </c>
      <c r="G40" s="8">
        <f>[2]Sum!G18/1000</f>
        <v>65.283111599999998</v>
      </c>
      <c r="H40" s="8">
        <f>[2]Sum!H18/1000</f>
        <v>3.6490655999999997</v>
      </c>
      <c r="I40" s="8">
        <f>[2]Sum!I18/1000</f>
        <v>3.4631783999999999</v>
      </c>
      <c r="J40" s="8">
        <f>[2]Sum!J18/1000</f>
        <v>1.1205791999999999</v>
      </c>
      <c r="K40" s="8">
        <f>[2]Sum!K18/1000</f>
        <v>4.8949128000000011</v>
      </c>
      <c r="L40" s="8">
        <f>[2]Sum!L18/1000</f>
        <v>425.78908559999991</v>
      </c>
      <c r="M40" s="8">
        <f>[2]Sum!M18/1000</f>
        <v>68.335270800000004</v>
      </c>
      <c r="N40" s="8">
        <f>[2]Sum!N18/1000</f>
        <v>69.427905600000003</v>
      </c>
      <c r="O40" s="8">
        <f>[2]Sum!O18/1000</f>
        <v>-1.0926347999999999</v>
      </c>
      <c r="P40" s="8">
        <f>[2]Sum!P18/1000</f>
        <v>383.83341599999983</v>
      </c>
      <c r="Q40" s="8">
        <f>[2]Sum!Q18/1000</f>
        <v>0.5753568</v>
      </c>
      <c r="R40" s="8">
        <f>[2]Sum!R18/1000</f>
        <v>0</v>
      </c>
      <c r="S40" s="8">
        <f>[2]Sum!S18/1000</f>
        <v>2.8819524000000003</v>
      </c>
      <c r="T40" s="8">
        <f>[2]Sum!T18/1000</f>
        <v>0</v>
      </c>
    </row>
    <row r="41" spans="2:20" x14ac:dyDescent="0.3">
      <c r="B41">
        <f>[1]Sum!B19</f>
        <v>2019</v>
      </c>
      <c r="C41" s="8">
        <f>[2]Sum!C19/1000</f>
        <v>337.48521959999999</v>
      </c>
      <c r="D41" s="8">
        <f>[2]Sum!D19/1000</f>
        <v>0</v>
      </c>
      <c r="E41" s="8">
        <f>[2]Sum!E19/1000</f>
        <v>8.203301999999999</v>
      </c>
      <c r="F41" s="8">
        <f>[2]Sum!F19/1000</f>
        <v>12.783818399999998</v>
      </c>
      <c r="G41" s="8">
        <f>[2]Sum!G19/1000</f>
        <v>71.155027199999992</v>
      </c>
      <c r="H41" s="8">
        <f>[2]Sum!H19/1000</f>
        <v>3.8914548</v>
      </c>
      <c r="I41" s="8">
        <f>[2]Sum!I19/1000</f>
        <v>3.4631783999999999</v>
      </c>
      <c r="J41" s="8">
        <f>[2]Sum!J19/1000</f>
        <v>1.1205791999999999</v>
      </c>
      <c r="K41" s="8">
        <f>[2]Sum!K19/1000</f>
        <v>4.8963144000000005</v>
      </c>
      <c r="L41" s="8">
        <f>[2]Sum!L19/1000</f>
        <v>442.99889399999995</v>
      </c>
      <c r="M41" s="8">
        <f>[2]Sum!M19/1000</f>
        <v>59.676974399999985</v>
      </c>
      <c r="N41" s="8">
        <f>[2]Sum!N19/1000</f>
        <v>60.724057200000011</v>
      </c>
      <c r="O41" s="8">
        <f>[2]Sum!O19/1000</f>
        <v>-1.0470828000000256</v>
      </c>
      <c r="P41" s="8">
        <f>[2]Sum!P19/1000</f>
        <v>400.74722400000007</v>
      </c>
      <c r="Q41" s="8">
        <f>[2]Sum!Q19/1000</f>
        <v>0.57719640000000005</v>
      </c>
      <c r="R41" s="8">
        <f>[2]Sum!R19/1000</f>
        <v>0</v>
      </c>
      <c r="S41" s="8">
        <f>[2]Sum!S19/1000</f>
        <v>3.3532403999999998</v>
      </c>
      <c r="T41" s="8">
        <f>[2]Sum!T19/1000</f>
        <v>0</v>
      </c>
    </row>
    <row r="42" spans="2:20" x14ac:dyDescent="0.3">
      <c r="B42">
        <f>[1]Sum!B20</f>
        <v>2020</v>
      </c>
      <c r="C42" s="8">
        <f>[2]Sum!C20/1000</f>
        <v>341.18579399999993</v>
      </c>
      <c r="D42" s="8">
        <f>[2]Sum!D20/1000</f>
        <v>0</v>
      </c>
      <c r="E42" s="8">
        <f>[2]Sum!E20/1000</f>
        <v>11.5384092</v>
      </c>
      <c r="F42" s="8">
        <f>[2]Sum!F20/1000</f>
        <v>12.783818399999998</v>
      </c>
      <c r="G42" s="8">
        <f>[2]Sum!G20/1000</f>
        <v>79.747623600000026</v>
      </c>
      <c r="H42" s="8">
        <f>[2]Sum!H20/1000</f>
        <v>3.9003899999999998</v>
      </c>
      <c r="I42" s="8">
        <f>[2]Sum!I20/1000</f>
        <v>3.4631783999999999</v>
      </c>
      <c r="J42" s="8">
        <f>[2]Sum!J20/1000</f>
        <v>1.1205791999999999</v>
      </c>
      <c r="K42" s="8">
        <f>[2]Sum!K20/1000</f>
        <v>4.8978036000000005</v>
      </c>
      <c r="L42" s="8">
        <f>[2]Sum!L20/1000</f>
        <v>458.63759639999984</v>
      </c>
      <c r="M42" s="8">
        <f>[2]Sum!M20/1000</f>
        <v>56.583818399999998</v>
      </c>
      <c r="N42" s="8">
        <f>[2]Sum!N20/1000</f>
        <v>57.53349</v>
      </c>
      <c r="O42" s="8">
        <f>[2]Sum!O20/1000</f>
        <v>-0.9496716000000015</v>
      </c>
      <c r="P42" s="8">
        <f>[2]Sum!P20/1000</f>
        <v>416.34790800000002</v>
      </c>
      <c r="Q42" s="8">
        <f>[2]Sum!Q20/1000</f>
        <v>0.56808599999999998</v>
      </c>
      <c r="R42" s="8">
        <f>[2]Sum!R20/1000</f>
        <v>0</v>
      </c>
      <c r="S42" s="8">
        <f>[2]Sum!S20/1000</f>
        <v>3.7882619999999991</v>
      </c>
      <c r="T42" s="8">
        <f>[2]Sum!T20/1000</f>
        <v>0</v>
      </c>
    </row>
    <row r="43" spans="2:20" x14ac:dyDescent="0.3">
      <c r="B43">
        <f>[1]Sum!B21</f>
        <v>2021</v>
      </c>
      <c r="C43" s="8">
        <f>[2]Sum!C21/1000</f>
        <v>345.74405999999999</v>
      </c>
      <c r="D43" s="8">
        <f>[2]Sum!D21/1000</f>
        <v>0</v>
      </c>
      <c r="E43" s="8">
        <f>[2]Sum!E21/1000</f>
        <v>15.511069199999998</v>
      </c>
      <c r="F43" s="8">
        <f>[2]Sum!F21/1000</f>
        <v>12.783818399999998</v>
      </c>
      <c r="G43" s="8">
        <f>[2]Sum!G21/1000</f>
        <v>85.990262400000006</v>
      </c>
      <c r="H43" s="8">
        <f>[2]Sum!H21/1000</f>
        <v>5.1533327999999994</v>
      </c>
      <c r="I43" s="8">
        <f>[2]Sum!I21/1000</f>
        <v>3.4631783999999999</v>
      </c>
      <c r="J43" s="8">
        <f>[2]Sum!J21/1000</f>
        <v>1.1205791999999999</v>
      </c>
      <c r="K43" s="8">
        <f>[2]Sum!K21/1000</f>
        <v>4.8996432000000008</v>
      </c>
      <c r="L43" s="8">
        <f>[2]Sum!L21/1000</f>
        <v>474.66594359999988</v>
      </c>
      <c r="M43" s="8">
        <f>[2]Sum!M21/1000</f>
        <v>70.077284399999996</v>
      </c>
      <c r="N43" s="8">
        <f>[2]Sum!N21/1000</f>
        <v>71.486856000000003</v>
      </c>
      <c r="O43" s="8">
        <f>[2]Sum!O21/1000</f>
        <v>-1.4095716000000102</v>
      </c>
      <c r="P43" s="8">
        <f>[2]Sum!P21/1000</f>
        <v>430.69328400000001</v>
      </c>
      <c r="Q43" s="8">
        <f>[2]Sum!Q21/1000</f>
        <v>0.46051319999999996</v>
      </c>
      <c r="R43" s="8">
        <f>[2]Sum!R21/1000</f>
        <v>0</v>
      </c>
      <c r="S43" s="8">
        <f>[2]Sum!S21/1000</f>
        <v>3.9898296000000002</v>
      </c>
      <c r="T43" s="8">
        <f>[2]Sum!T21/1000</f>
        <v>0</v>
      </c>
    </row>
    <row r="44" spans="2:20" x14ac:dyDescent="0.3">
      <c r="B44">
        <f>[1]Sum!B22</f>
        <v>2022</v>
      </c>
      <c r="C44" s="8">
        <f>[2]Sum!C22/1000</f>
        <v>349.57209239999997</v>
      </c>
      <c r="D44" s="8">
        <f>[2]Sum!D22/1000</f>
        <v>0</v>
      </c>
      <c r="E44" s="8">
        <f>[2]Sum!E22/1000</f>
        <v>16.487896799999998</v>
      </c>
      <c r="F44" s="8">
        <f>[2]Sum!F22/1000</f>
        <v>12.783818399999998</v>
      </c>
      <c r="G44" s="8">
        <f>[2]Sum!G22/1000</f>
        <v>93.078503999999995</v>
      </c>
      <c r="H44" s="8">
        <f>[2]Sum!H22/1000</f>
        <v>5.9303447999999994</v>
      </c>
      <c r="I44" s="8">
        <f>[2]Sum!I22/1000</f>
        <v>3.4631783999999999</v>
      </c>
      <c r="J44" s="8">
        <f>[2]Sum!J22/1000</f>
        <v>1.1205791999999999</v>
      </c>
      <c r="K44" s="8">
        <f>[2]Sum!K22/1000</f>
        <v>7.5408708000000004</v>
      </c>
      <c r="L44" s="8">
        <f>[2]Sum!L22/1000</f>
        <v>489.97728479999989</v>
      </c>
      <c r="M44" s="8">
        <f>[2]Sum!M22/1000</f>
        <v>84.559053599999999</v>
      </c>
      <c r="N44" s="8">
        <f>[2]Sum!N22/1000</f>
        <v>86.385776399999969</v>
      </c>
      <c r="O44" s="8">
        <f>[2]Sum!O22/1000</f>
        <v>-1.826722799999974</v>
      </c>
      <c r="P44" s="8">
        <f>[2]Sum!P22/1000</f>
        <v>444.47626800000006</v>
      </c>
      <c r="Q44" s="8">
        <f>[2]Sum!Q22/1000</f>
        <v>0.34821000000000002</v>
      </c>
      <c r="R44" s="8">
        <f>[2]Sum!R22/1000</f>
        <v>0</v>
      </c>
      <c r="S44" s="8">
        <f>[2]Sum!S22/1000</f>
        <v>4.2132972000000004</v>
      </c>
      <c r="T44" s="8">
        <f>[2]Sum!T22/1000</f>
        <v>0</v>
      </c>
    </row>
    <row r="45" spans="2:20" x14ac:dyDescent="0.3">
      <c r="B45">
        <f>[1]Sum!B23</f>
        <v>2023</v>
      </c>
      <c r="C45" s="8">
        <f>[2]Sum!C23/1000</f>
        <v>347.79311160000003</v>
      </c>
      <c r="D45" s="8">
        <f>[2]Sum!D23/1000</f>
        <v>0</v>
      </c>
      <c r="E45" s="8">
        <f>[2]Sum!E23/1000</f>
        <v>18.238495200000006</v>
      </c>
      <c r="F45" s="8">
        <f>[2]Sum!F23/1000</f>
        <v>12.783818399999998</v>
      </c>
      <c r="G45" s="8">
        <f>[2]Sum!G23/1000</f>
        <v>102.52108319999999</v>
      </c>
      <c r="H45" s="8">
        <f>[2]Sum!H23/1000</f>
        <v>8.7945144000000006</v>
      </c>
      <c r="I45" s="8">
        <f>[2]Sum!I23/1000</f>
        <v>3.4631783999999999</v>
      </c>
      <c r="J45" s="8">
        <f>[2]Sum!J23/1000</f>
        <v>1.1205791999999999</v>
      </c>
      <c r="K45" s="8">
        <f>[2]Sum!K23/1000</f>
        <v>11.484710399999999</v>
      </c>
      <c r="L45" s="8">
        <f>[2]Sum!L23/1000</f>
        <v>506.19949079999992</v>
      </c>
      <c r="M45" s="8">
        <f>[2]Sum!M23/1000</f>
        <v>108.235056</v>
      </c>
      <c r="N45" s="8">
        <f>[2]Sum!N23/1000</f>
        <v>111.28301039999999</v>
      </c>
      <c r="O45" s="8">
        <f>[2]Sum!O23/1000</f>
        <v>-3.0479544000000023</v>
      </c>
      <c r="P45" s="8">
        <f>[2]Sum!P23/1000</f>
        <v>458.38802399999997</v>
      </c>
      <c r="Q45" s="8">
        <f>[2]Sum!Q23/1000</f>
        <v>0.24063719999999997</v>
      </c>
      <c r="R45" s="8">
        <f>[2]Sum!R23/1000</f>
        <v>0</v>
      </c>
      <c r="S45" s="8">
        <f>[2]Sum!S23/1000</f>
        <v>4.4439479999999998</v>
      </c>
      <c r="T45" s="8">
        <f>[2]Sum!T23/1000</f>
        <v>0</v>
      </c>
    </row>
    <row r="46" spans="2:20" x14ac:dyDescent="0.3">
      <c r="B46">
        <f>[1]Sum!B24</f>
        <v>2024</v>
      </c>
      <c r="C46" s="8">
        <f>[2]Sum!C24/1000</f>
        <v>349.80002759999996</v>
      </c>
      <c r="D46" s="8">
        <f>[2]Sum!D24/1000</f>
        <v>0</v>
      </c>
      <c r="E46" s="8">
        <f>[2]Sum!E24/1000</f>
        <v>19.067191200000003</v>
      </c>
      <c r="F46" s="8">
        <f>[2]Sum!F24/1000</f>
        <v>12.783818399999998</v>
      </c>
      <c r="G46" s="8">
        <f>[2]Sum!G24/1000</f>
        <v>109.44603840000001</v>
      </c>
      <c r="H46" s="8">
        <f>[2]Sum!H24/1000</f>
        <v>11.379415199999999</v>
      </c>
      <c r="I46" s="8">
        <f>[2]Sum!I24/1000</f>
        <v>3.4631783999999999</v>
      </c>
      <c r="J46" s="8">
        <f>[2]Sum!J24/1000</f>
        <v>1.1205791999999999</v>
      </c>
      <c r="K46" s="8">
        <f>[2]Sum!K24/1000</f>
        <v>15.434682</v>
      </c>
      <c r="L46" s="8">
        <f>[2]Sum!L24/1000</f>
        <v>522.49493039999993</v>
      </c>
      <c r="M46" s="8">
        <f>[2]Sum!M24/1000</f>
        <v>120.28023119999999</v>
      </c>
      <c r="N46" s="8">
        <f>[2]Sum!N24/1000</f>
        <v>124.37307839999998</v>
      </c>
      <c r="O46" s="8">
        <f>[2]Sum!O24/1000</f>
        <v>-4.0928471999999889</v>
      </c>
      <c r="P46" s="8">
        <f>[2]Sum!P24/1000</f>
        <v>472.73164800000001</v>
      </c>
      <c r="Q46" s="8">
        <f>[2]Sum!Q24/1000</f>
        <v>0.24063719999999997</v>
      </c>
      <c r="R46" s="8">
        <f>[2]Sum!R24/1000</f>
        <v>0</v>
      </c>
      <c r="S46" s="8">
        <f>[2]Sum!S24/1000</f>
        <v>4.7172600000000005</v>
      </c>
      <c r="T46" s="8">
        <f>[2]Sum!T24/1000</f>
        <v>0</v>
      </c>
    </row>
    <row r="47" spans="2:20" x14ac:dyDescent="0.3">
      <c r="B47">
        <f>[1]Sum!B25</f>
        <v>2025</v>
      </c>
      <c r="C47" s="8">
        <f>[2]Sum!C25/1000</f>
        <v>338.25478559999993</v>
      </c>
      <c r="D47" s="8">
        <f>[2]Sum!D25/1000</f>
        <v>0</v>
      </c>
      <c r="E47" s="8">
        <f>[2]Sum!E25/1000</f>
        <v>23.578591200000005</v>
      </c>
      <c r="F47" s="8">
        <f>[2]Sum!F25/1000</f>
        <v>24.697418400000004</v>
      </c>
      <c r="G47" s="8">
        <f>[2]Sum!G25/1000</f>
        <v>118.40594159999999</v>
      </c>
      <c r="H47" s="8">
        <f>[2]Sum!H25/1000</f>
        <v>11.785879200000002</v>
      </c>
      <c r="I47" s="8">
        <f>[2]Sum!I25/1000</f>
        <v>3.4631783999999999</v>
      </c>
      <c r="J47" s="8">
        <f>[2]Sum!J25/1000</f>
        <v>1.1205791999999999</v>
      </c>
      <c r="K47" s="8">
        <f>[2]Sum!K25/1000</f>
        <v>19.8665412</v>
      </c>
      <c r="L47" s="8">
        <f>[2]Sum!L25/1000</f>
        <v>541.17291479999994</v>
      </c>
      <c r="M47" s="8">
        <f>[2]Sum!M25/1000</f>
        <v>134.44856759999999</v>
      </c>
      <c r="N47" s="8">
        <f>[2]Sum!N25/1000</f>
        <v>139.55547239999996</v>
      </c>
      <c r="O47" s="8">
        <f>[2]Sum!O25/1000</f>
        <v>-5.106904799999989</v>
      </c>
      <c r="P47" s="8">
        <f>[2]Sum!P25/1000</f>
        <v>489.49565999999999</v>
      </c>
      <c r="Q47" s="8">
        <f>[2]Sum!Q25/1000</f>
        <v>0.43502160000000001</v>
      </c>
      <c r="R47" s="8">
        <f>[2]Sum!R25/1000</f>
        <v>0</v>
      </c>
      <c r="S47" s="8">
        <f>[2]Sum!S25/1000</f>
        <v>4.9711247999999992</v>
      </c>
      <c r="T47" s="8">
        <f>[2]Sum!T25/1000</f>
        <v>0</v>
      </c>
    </row>
    <row r="48" spans="2:20" x14ac:dyDescent="0.3">
      <c r="B48">
        <f>[1]Sum!B26</f>
        <v>2026</v>
      </c>
      <c r="C48" s="8">
        <f>[2]Sum!C26/1000</f>
        <v>338.25154439999994</v>
      </c>
      <c r="D48" s="8">
        <f>[2]Sum!D26/1000</f>
        <v>0</v>
      </c>
      <c r="E48" s="8">
        <f>[2]Sum!E26/1000</f>
        <v>24.787821600000008</v>
      </c>
      <c r="F48" s="8">
        <f>[2]Sum!F26/1000</f>
        <v>36.611018399999999</v>
      </c>
      <c r="G48" s="8">
        <f>[2]Sum!G26/1000</f>
        <v>122.89684319999999</v>
      </c>
      <c r="H48" s="8">
        <f>[2]Sum!H26/1000</f>
        <v>11.785879200000002</v>
      </c>
      <c r="I48" s="8">
        <f>[2]Sum!I26/1000</f>
        <v>3.4631783999999999</v>
      </c>
      <c r="J48" s="8">
        <f>[2]Sum!J26/1000</f>
        <v>1.1205791999999999</v>
      </c>
      <c r="K48" s="8">
        <f>[2]Sum!K26/1000</f>
        <v>20.423501999999996</v>
      </c>
      <c r="L48" s="8">
        <f>[2]Sum!L26/1000</f>
        <v>559.34036639999999</v>
      </c>
      <c r="M48" s="8">
        <f>[2]Sum!M26/1000</f>
        <v>135.65175360000001</v>
      </c>
      <c r="N48" s="8">
        <f>[2]Sum!N26/1000</f>
        <v>140.92658759999998</v>
      </c>
      <c r="O48" s="8">
        <f>[2]Sum!O26/1000</f>
        <v>-5.2748339999999736</v>
      </c>
      <c r="P48" s="8">
        <f>[2]Sum!P26/1000</f>
        <v>506.33763599999997</v>
      </c>
      <c r="Q48" s="8">
        <f>[2]Sum!Q26/1000</f>
        <v>0.43186800000000003</v>
      </c>
      <c r="R48" s="8">
        <f>[2]Sum!R26/1000</f>
        <v>0</v>
      </c>
      <c r="S48" s="8">
        <f>[2]Sum!S26/1000</f>
        <v>5.205279599999999</v>
      </c>
      <c r="T48" s="8">
        <f>[2]Sum!T26/1000</f>
        <v>0</v>
      </c>
    </row>
    <row r="49" spans="1:20" x14ac:dyDescent="0.3">
      <c r="B49">
        <f>[1]Sum!B27</f>
        <v>2027</v>
      </c>
      <c r="C49" s="8">
        <f>[2]Sum!C27/1000</f>
        <v>338.25031799999999</v>
      </c>
      <c r="D49" s="8">
        <f>[2]Sum!D27/1000</f>
        <v>0</v>
      </c>
      <c r="E49" s="8">
        <f>[2]Sum!E27/1000</f>
        <v>26.070723600000004</v>
      </c>
      <c r="F49" s="8">
        <f>[2]Sum!F27/1000</f>
        <v>48.524618400000001</v>
      </c>
      <c r="G49" s="8">
        <f>[2]Sum!G27/1000</f>
        <v>126.57954719999999</v>
      </c>
      <c r="H49" s="8">
        <f>[2]Sum!H27/1000</f>
        <v>11.785879200000002</v>
      </c>
      <c r="I49" s="8">
        <f>[2]Sum!I27/1000</f>
        <v>3.4631783999999999</v>
      </c>
      <c r="J49" s="8">
        <f>[2]Sum!J27/1000</f>
        <v>1.1205791999999999</v>
      </c>
      <c r="K49" s="8">
        <f>[2]Sum!K27/1000</f>
        <v>20.928778799999996</v>
      </c>
      <c r="L49" s="8">
        <f>[2]Sum!L27/1000</f>
        <v>576.72362279999993</v>
      </c>
      <c r="M49" s="8">
        <f>[2]Sum!M27/1000</f>
        <v>138.32048760000001</v>
      </c>
      <c r="N49" s="8">
        <f>[2]Sum!N27/1000</f>
        <v>143.76272519999998</v>
      </c>
      <c r="O49" s="8">
        <f>[2]Sum!O27/1000</f>
        <v>-5.4422375999999932</v>
      </c>
      <c r="P49" s="8">
        <f>[2]Sum!P27/1000</f>
        <v>522.51910799999996</v>
      </c>
      <c r="Q49" s="8">
        <f>[2]Sum!Q27/1000</f>
        <v>0.43116720000000003</v>
      </c>
      <c r="R49" s="8">
        <f>[2]Sum!R27/1000</f>
        <v>0</v>
      </c>
      <c r="S49" s="8">
        <f>[2]Sum!S27/1000</f>
        <v>5.4479316000000004</v>
      </c>
      <c r="T49" s="8">
        <f>[2]Sum!T27/1000</f>
        <v>0</v>
      </c>
    </row>
    <row r="50" spans="1:20" x14ac:dyDescent="0.3">
      <c r="B50">
        <f>[1]Sum!B28</f>
        <v>2028</v>
      </c>
      <c r="C50" s="8">
        <f>[2]Sum!C28/1000</f>
        <v>338.15737439999998</v>
      </c>
      <c r="D50" s="8">
        <f>[2]Sum!D28/1000</f>
        <v>0</v>
      </c>
      <c r="E50" s="8">
        <f>[2]Sum!E28/1000</f>
        <v>26.776254000000005</v>
      </c>
      <c r="F50" s="8">
        <f>[2]Sum!F28/1000</f>
        <v>60.438218399999997</v>
      </c>
      <c r="G50" s="8">
        <f>[2]Sum!G28/1000</f>
        <v>130.87807919999997</v>
      </c>
      <c r="H50" s="8">
        <f>[2]Sum!H28/1000</f>
        <v>11.785879200000002</v>
      </c>
      <c r="I50" s="8">
        <f>[2]Sum!I28/1000</f>
        <v>3.4631783999999999</v>
      </c>
      <c r="J50" s="8">
        <f>[2]Sum!J28/1000</f>
        <v>1.1205791999999999</v>
      </c>
      <c r="K50" s="8">
        <f>[2]Sum!K28/1000</f>
        <v>21.416360399999999</v>
      </c>
      <c r="L50" s="8">
        <f>[2]Sum!L28/1000</f>
        <v>594.03592319999996</v>
      </c>
      <c r="M50" s="8">
        <f>[2]Sum!M28/1000</f>
        <v>139.21777440000002</v>
      </c>
      <c r="N50" s="8">
        <f>[2]Sum!N28/1000</f>
        <v>144.73552319999996</v>
      </c>
      <c r="O50" s="8">
        <f>[2]Sum!O28/1000</f>
        <v>-5.5177487999999428</v>
      </c>
      <c r="P50" s="8">
        <f>[2]Sum!P28/1000</f>
        <v>538.74875999999995</v>
      </c>
      <c r="Q50" s="8">
        <f>[2]Sum!Q28/1000</f>
        <v>0.43116720000000003</v>
      </c>
      <c r="R50" s="8">
        <f>[2]Sum!R28/1000</f>
        <v>0</v>
      </c>
      <c r="S50" s="8">
        <f>[2]Sum!S28/1000</f>
        <v>5.6859408</v>
      </c>
      <c r="T50" s="8">
        <f>[2]Sum!T28/1000</f>
        <v>0</v>
      </c>
    </row>
    <row r="51" spans="1:20" x14ac:dyDescent="0.3">
      <c r="B51">
        <f>[1]Sum!B29</f>
        <v>2029</v>
      </c>
      <c r="C51" s="8">
        <f>[2]Sum!C29/1000</f>
        <v>338.14511040000002</v>
      </c>
      <c r="D51" s="8">
        <f>[2]Sum!D29/1000</f>
        <v>0</v>
      </c>
      <c r="E51" s="8">
        <f>[2]Sum!E29/1000</f>
        <v>27.537235200000001</v>
      </c>
      <c r="F51" s="8">
        <f>[2]Sum!F29/1000</f>
        <v>72.351818399999999</v>
      </c>
      <c r="G51" s="8">
        <f>[2]Sum!G29/1000</f>
        <v>135.51387119999998</v>
      </c>
      <c r="H51" s="8">
        <f>[2]Sum!H29/1000</f>
        <v>11.785879200000002</v>
      </c>
      <c r="I51" s="8">
        <f>[2]Sum!I29/1000</f>
        <v>3.4631783999999999</v>
      </c>
      <c r="J51" s="8">
        <f>[2]Sum!J29/1000</f>
        <v>1.1205791999999999</v>
      </c>
      <c r="K51" s="8">
        <f>[2]Sum!K29/1000</f>
        <v>21.908672399999997</v>
      </c>
      <c r="L51" s="8">
        <f>[2]Sum!L29/1000</f>
        <v>611.82634440000004</v>
      </c>
      <c r="M51" s="8">
        <f>[2]Sum!M29/1000</f>
        <v>142.00030079999996</v>
      </c>
      <c r="N51" s="8">
        <f>[2]Sum!N29/1000</f>
        <v>147.56255040000002</v>
      </c>
      <c r="O51" s="8">
        <f>[2]Sum!O29/1000</f>
        <v>-5.5622496000000394</v>
      </c>
      <c r="P51" s="8">
        <f>[2]Sum!P29/1000</f>
        <v>555.52941599999997</v>
      </c>
      <c r="Q51" s="8">
        <f>[2]Sum!Q29/1000</f>
        <v>0.43116720000000003</v>
      </c>
      <c r="R51" s="8">
        <f>[2]Sum!R29/1000</f>
        <v>0</v>
      </c>
      <c r="S51" s="8">
        <f>[2]Sum!S29/1000</f>
        <v>5.9688887999999993</v>
      </c>
      <c r="T51" s="8">
        <f>[2]Sum!T29/1000</f>
        <v>0</v>
      </c>
    </row>
    <row r="52" spans="1:20" x14ac:dyDescent="0.3">
      <c r="B52">
        <f>[1]Sum!B30</f>
        <v>2030</v>
      </c>
      <c r="C52" s="8">
        <f>[2]Sum!C30/1000</f>
        <v>338.09062319999998</v>
      </c>
      <c r="D52" s="8">
        <f>[2]Sum!D30/1000</f>
        <v>0</v>
      </c>
      <c r="E52" s="8">
        <f>[2]Sum!E30/1000</f>
        <v>26.841078000000007</v>
      </c>
      <c r="F52" s="8">
        <f>[2]Sum!F30/1000</f>
        <v>83.688484799999998</v>
      </c>
      <c r="G52" s="8">
        <f>[2]Sum!G30/1000</f>
        <v>140.38346760000002</v>
      </c>
      <c r="H52" s="8">
        <f>[2]Sum!H30/1000</f>
        <v>11.785879200000002</v>
      </c>
      <c r="I52" s="8">
        <f>[2]Sum!I30/1000</f>
        <v>3.4631783999999999</v>
      </c>
      <c r="J52" s="8">
        <f>[2]Sum!J30/1000</f>
        <v>1.1205791999999999</v>
      </c>
      <c r="K52" s="8">
        <f>[2]Sum!K30/1000</f>
        <v>21.911212799999998</v>
      </c>
      <c r="L52" s="8">
        <f>[2]Sum!L30/1000</f>
        <v>627.2845031999999</v>
      </c>
      <c r="M52" s="8">
        <f>[2]Sum!M30/1000</f>
        <v>138.48841680000001</v>
      </c>
      <c r="N52" s="8">
        <f>[2]Sum!N30/1000</f>
        <v>143.9098932</v>
      </c>
      <c r="O52" s="8">
        <f>[2]Sum!O30/1000</f>
        <v>-5.4214763999999853</v>
      </c>
      <c r="P52" s="8">
        <f>[2]Sum!P30/1000</f>
        <v>569.87479200000007</v>
      </c>
      <c r="Q52" s="8">
        <f>[2]Sum!Q30/1000</f>
        <v>0.26306279999999999</v>
      </c>
      <c r="R52" s="8">
        <f>[2]Sum!R30/1000</f>
        <v>0</v>
      </c>
      <c r="S52" s="8">
        <f>[2]Sum!S30/1000</f>
        <v>6.1828079999999987</v>
      </c>
      <c r="T52" s="8">
        <f>[2]Sum!T30/1000</f>
        <v>0</v>
      </c>
    </row>
    <row r="53" spans="1:20" x14ac:dyDescent="0.3">
      <c r="K53" s="10">
        <f>K52/K30</f>
        <v>0.43424246106838416</v>
      </c>
      <c r="L53" s="22">
        <f>N52/L52</f>
        <v>0.22941726196943299</v>
      </c>
    </row>
    <row r="54" spans="1:20" x14ac:dyDescent="0.3">
      <c r="A54" t="s">
        <v>58</v>
      </c>
      <c r="B54">
        <v>2010</v>
      </c>
      <c r="C54" s="8">
        <f>[3]Sum!C10/1000</f>
        <v>263.46383280000003</v>
      </c>
      <c r="D54" s="8">
        <f>[3]Sum!D10/1000</f>
        <v>2.4251184000000001</v>
      </c>
      <c r="E54" s="8">
        <f>[3]Sum!E10/1000</f>
        <v>4.3223592000000002</v>
      </c>
      <c r="F54" s="8">
        <f>[3]Sum!F10/1000</f>
        <v>12.783818399999998</v>
      </c>
      <c r="G54" s="8">
        <f>[3]Sum!G10/1000</f>
        <v>36.887921999999996</v>
      </c>
      <c r="H54" s="8">
        <f>[3]Sum!H10/1000</f>
        <v>1.5873995999999997</v>
      </c>
      <c r="I54" s="8">
        <f>[3]Sum!I10/1000</f>
        <v>0</v>
      </c>
      <c r="J54" s="8">
        <f>[3]Sum!J10/1000</f>
        <v>0</v>
      </c>
      <c r="K54" s="8">
        <f>[3]Sum!K10/1000</f>
        <v>0</v>
      </c>
      <c r="L54" s="8">
        <f>[3]Sum!L10/1000</f>
        <v>321.4704504</v>
      </c>
      <c r="M54" s="8">
        <f>[3]Sum!M10/1000</f>
        <v>37.801502399999997</v>
      </c>
      <c r="N54" s="8">
        <f>[3]Sum!N10/1000</f>
        <v>38.395868399999991</v>
      </c>
      <c r="O54" s="8">
        <f>[3]Sum!O10/1000</f>
        <v>-0.59436599999999451</v>
      </c>
      <c r="P54" s="8">
        <f>[3]Sum!P10/1000</f>
        <v>281.622612</v>
      </c>
      <c r="Q54" s="8">
        <f>[3]Sum!Q10/1000</f>
        <v>0.54495959999999999</v>
      </c>
      <c r="R54" s="8">
        <f>[3]Sum!R10/1000</f>
        <v>0</v>
      </c>
      <c r="S54" s="8">
        <f>[3]Sum!S10/1000</f>
        <v>0</v>
      </c>
      <c r="T54" s="8">
        <f>[3]Sum!T10/1000</f>
        <v>0</v>
      </c>
    </row>
    <row r="55" spans="1:20" x14ac:dyDescent="0.3">
      <c r="B55">
        <f>B54+1</f>
        <v>2011</v>
      </c>
      <c r="C55" s="8">
        <f>[3]Sum!C11/1000</f>
        <v>270.19799519999998</v>
      </c>
      <c r="D55" s="8">
        <f>[3]Sum!D11/1000</f>
        <v>2.4512231999999994</v>
      </c>
      <c r="E55" s="8">
        <f>[3]Sum!E11/1000</f>
        <v>4.6586556000000003</v>
      </c>
      <c r="F55" s="8">
        <f>[3]Sum!F11/1000</f>
        <v>12.783818399999998</v>
      </c>
      <c r="G55" s="8">
        <f>[3]Sum!G11/1000</f>
        <v>39.332925599999996</v>
      </c>
      <c r="H55" s="8">
        <f>[3]Sum!H11/1000</f>
        <v>2.1524195999999995</v>
      </c>
      <c r="I55" s="8">
        <f>[3]Sum!I11/1000</f>
        <v>0</v>
      </c>
      <c r="J55" s="8">
        <f>[3]Sum!J11/1000</f>
        <v>0</v>
      </c>
      <c r="K55" s="8">
        <f>[3]Sum!K11/1000</f>
        <v>0</v>
      </c>
      <c r="L55" s="8">
        <f>[3]Sum!L11/1000</f>
        <v>331.57703760000004</v>
      </c>
      <c r="M55" s="8">
        <f>[3]Sum!M11/1000</f>
        <v>35.413876799999997</v>
      </c>
      <c r="N55" s="8">
        <f>[3]Sum!N11/1000</f>
        <v>35.991423599999997</v>
      </c>
      <c r="O55" s="8">
        <f>[3]Sum!O11/1000</f>
        <v>-0.57754679999999647</v>
      </c>
      <c r="P55" s="8">
        <f>[3]Sum!P11/1000</f>
        <v>291.85078800000002</v>
      </c>
      <c r="Q55" s="8">
        <f>[3]Sum!Q11/1000</f>
        <v>1.0694208000000001</v>
      </c>
      <c r="R55" s="8">
        <f>[3]Sum!R11/1000</f>
        <v>0</v>
      </c>
      <c r="S55" s="8">
        <f>[3]Sum!S11/1000</f>
        <v>0</v>
      </c>
      <c r="T55" s="8">
        <f>[3]Sum!T11/1000</f>
        <v>0</v>
      </c>
    </row>
    <row r="56" spans="1:20" x14ac:dyDescent="0.3">
      <c r="B56">
        <f t="shared" ref="B56:B74" si="0">B55+1</f>
        <v>2012</v>
      </c>
      <c r="C56" s="8">
        <f>[3]Sum!C12/1000</f>
        <v>278.86119719999999</v>
      </c>
      <c r="D56" s="8">
        <f>[3]Sum!D12/1000</f>
        <v>2.4072480000000001</v>
      </c>
      <c r="E56" s="8">
        <f>[3]Sum!E12/1000</f>
        <v>5.2363776</v>
      </c>
      <c r="F56" s="8">
        <f>[3]Sum!F12/1000</f>
        <v>12.783818399999998</v>
      </c>
      <c r="G56" s="8">
        <f>[3]Sum!G12/1000</f>
        <v>40.774471200000001</v>
      </c>
      <c r="H56" s="8">
        <f>[3]Sum!H12/1000</f>
        <v>2.5212155999999997</v>
      </c>
      <c r="I56" s="8">
        <f>[3]Sum!I12/1000</f>
        <v>0</v>
      </c>
      <c r="J56" s="8">
        <f>[3]Sum!J12/1000</f>
        <v>0</v>
      </c>
      <c r="K56" s="8">
        <f>[3]Sum!K12/1000</f>
        <v>0</v>
      </c>
      <c r="L56" s="8">
        <f>[3]Sum!L12/1000</f>
        <v>342.58432799999997</v>
      </c>
      <c r="M56" s="8">
        <f>[3]Sum!M12/1000</f>
        <v>33.5289</v>
      </c>
      <c r="N56" s="8">
        <f>[3]Sum!N12/1000</f>
        <v>34.073421600000003</v>
      </c>
      <c r="O56" s="8">
        <f>[3]Sum!O12/1000</f>
        <v>-0.54452160000000005</v>
      </c>
      <c r="P56" s="8">
        <f>[3]Sum!P12/1000</f>
        <v>302.78326800000002</v>
      </c>
      <c r="Q56" s="8">
        <f>[3]Sum!Q12/1000</f>
        <v>1.2361236</v>
      </c>
      <c r="R56" s="8">
        <f>[3]Sum!R12/1000</f>
        <v>0</v>
      </c>
      <c r="S56" s="8">
        <f>[3]Sum!S12/1000</f>
        <v>0.15093480000000001</v>
      </c>
      <c r="T56" s="8">
        <f>[3]Sum!T12/1000</f>
        <v>0</v>
      </c>
    </row>
    <row r="57" spans="1:20" x14ac:dyDescent="0.3">
      <c r="B57">
        <f t="shared" si="0"/>
        <v>2013</v>
      </c>
      <c r="C57" s="8">
        <f>[3]Sum!C13/1000</f>
        <v>287.84510280000001</v>
      </c>
      <c r="D57" s="8">
        <f>[3]Sum!D13/1000</f>
        <v>2.3566152000000002</v>
      </c>
      <c r="E57" s="8">
        <f>[3]Sum!E13/1000</f>
        <v>5.9918399999999998</v>
      </c>
      <c r="F57" s="8">
        <f>[3]Sum!F13/1000</f>
        <v>12.783818399999998</v>
      </c>
      <c r="G57" s="8">
        <f>[3]Sum!G13/1000</f>
        <v>41.908891199999992</v>
      </c>
      <c r="H57" s="8">
        <f>[3]Sum!H13/1000</f>
        <v>2.5630883999999998</v>
      </c>
      <c r="I57" s="8">
        <f>[3]Sum!I13/1000</f>
        <v>1.1175131999999999</v>
      </c>
      <c r="J57" s="8">
        <f>[3]Sum!J13/1000</f>
        <v>0</v>
      </c>
      <c r="K57" s="8">
        <f>[3]Sum!K13/1000</f>
        <v>1.6661519999999999</v>
      </c>
      <c r="L57" s="8">
        <f>[3]Sum!L13/1000</f>
        <v>356.2330212</v>
      </c>
      <c r="M57" s="8">
        <f>[3]Sum!M13/1000</f>
        <v>35.209856400000007</v>
      </c>
      <c r="N57" s="8">
        <f>[3]Sum!N13/1000</f>
        <v>35.791345199999995</v>
      </c>
      <c r="O57" s="8">
        <f>[3]Sum!O13/1000</f>
        <v>-0.58148879999999192</v>
      </c>
      <c r="P57" s="8">
        <f>[3]Sum!P13/1000</f>
        <v>315.68937599999998</v>
      </c>
      <c r="Q57" s="8">
        <f>[3]Sum!Q13/1000</f>
        <v>1.2431315999999999</v>
      </c>
      <c r="R57" s="8">
        <f>[3]Sum!R13/1000</f>
        <v>0</v>
      </c>
      <c r="S57" s="8">
        <f>[3]Sum!S13/1000</f>
        <v>0.15557760000000001</v>
      </c>
      <c r="T57" s="8">
        <f>[3]Sum!T13/1000</f>
        <v>0</v>
      </c>
    </row>
    <row r="58" spans="1:20" x14ac:dyDescent="0.3">
      <c r="B58">
        <f t="shared" si="0"/>
        <v>2014</v>
      </c>
      <c r="C58" s="8">
        <f>[3]Sum!C14/1000</f>
        <v>294.5090975999999</v>
      </c>
      <c r="D58" s="8">
        <f>[3]Sum!D14/1000</f>
        <v>0</v>
      </c>
      <c r="E58" s="8">
        <f>[3]Sum!E14/1000</f>
        <v>8.0740044000000015</v>
      </c>
      <c r="F58" s="8">
        <f>[3]Sum!F14/1000</f>
        <v>12.783818399999998</v>
      </c>
      <c r="G58" s="8">
        <f>[3]Sum!G14/1000</f>
        <v>43.793254799999985</v>
      </c>
      <c r="H58" s="8">
        <f>[3]Sum!H14/1000</f>
        <v>2.5630883999999998</v>
      </c>
      <c r="I58" s="8">
        <f>[3]Sum!I14/1000</f>
        <v>1.8425783999999996</v>
      </c>
      <c r="J58" s="8">
        <f>[3]Sum!J14/1000</f>
        <v>0.28014479999999997</v>
      </c>
      <c r="K58" s="8">
        <f>[3]Sum!K14/1000</f>
        <v>3.1740984000000001</v>
      </c>
      <c r="L58" s="8">
        <f>[3]Sum!L14/1000</f>
        <v>367.02008519999993</v>
      </c>
      <c r="M58" s="8">
        <f>[3]Sum!M14/1000</f>
        <v>34.108373999999998</v>
      </c>
      <c r="N58" s="8">
        <f>[3]Sum!N14/1000</f>
        <v>34.677949199999993</v>
      </c>
      <c r="O58" s="8">
        <f>[3]Sum!O14/1000</f>
        <v>-0.56957519999999928</v>
      </c>
      <c r="P58" s="8">
        <f>[3]Sum!P14/1000</f>
        <v>326.20838399999997</v>
      </c>
      <c r="Q58" s="8">
        <f>[3]Sum!Q14/1000</f>
        <v>0.58087560000000005</v>
      </c>
      <c r="R58" s="8">
        <f>[3]Sum!R14/1000</f>
        <v>0</v>
      </c>
      <c r="S58" s="8">
        <f>[3]Sum!S14/1000</f>
        <v>0.74626439999999994</v>
      </c>
      <c r="T58" s="8">
        <f>[3]Sum!T14/1000</f>
        <v>0</v>
      </c>
    </row>
    <row r="59" spans="1:20" x14ac:dyDescent="0.3">
      <c r="B59">
        <f t="shared" si="0"/>
        <v>2015</v>
      </c>
      <c r="C59" s="8">
        <f>[3]Sum!C15/1000</f>
        <v>302.71721760000003</v>
      </c>
      <c r="D59" s="8">
        <f>[3]Sum!D15/1000</f>
        <v>0</v>
      </c>
      <c r="E59" s="8">
        <f>[3]Sum!E15/1000</f>
        <v>9.2010659999999973</v>
      </c>
      <c r="F59" s="8">
        <f>[3]Sum!F15/1000</f>
        <v>12.783818399999998</v>
      </c>
      <c r="G59" s="8">
        <f>[3]Sum!G15/1000</f>
        <v>44.676262799999996</v>
      </c>
      <c r="H59" s="8">
        <f>[3]Sum!H15/1000</f>
        <v>3.1324883999999997</v>
      </c>
      <c r="I59" s="8">
        <f>[3]Sum!I15/1000</f>
        <v>2.7560712000000001</v>
      </c>
      <c r="J59" s="8">
        <f>[3]Sum!J15/1000</f>
        <v>0.84043440000000003</v>
      </c>
      <c r="K59" s="8">
        <f>[3]Sum!K15/1000</f>
        <v>4.8909707999999998</v>
      </c>
      <c r="L59" s="8">
        <f>[3]Sum!L15/1000</f>
        <v>380.99832959999998</v>
      </c>
      <c r="M59" s="8">
        <f>[3]Sum!M15/1000</f>
        <v>40.728306000000003</v>
      </c>
      <c r="N59" s="8">
        <f>[3]Sum!N15/1000</f>
        <v>41.330556000000001</v>
      </c>
      <c r="O59" s="8">
        <f>[3]Sum!O15/1000</f>
        <v>-0.60224999999999995</v>
      </c>
      <c r="P59" s="8">
        <f>[3]Sum!P15/1000</f>
        <v>339.84244800000005</v>
      </c>
      <c r="Q59" s="8">
        <f>[3]Sum!Q15/1000</f>
        <v>0.59918400000000005</v>
      </c>
      <c r="R59" s="8">
        <f>[3]Sum!R15/1000</f>
        <v>0</v>
      </c>
      <c r="S59" s="8">
        <f>[3]Sum!S15/1000</f>
        <v>0.99636239999999998</v>
      </c>
      <c r="T59" s="8">
        <f>[3]Sum!T15/1000</f>
        <v>0</v>
      </c>
    </row>
    <row r="60" spans="1:20" x14ac:dyDescent="0.3">
      <c r="B60">
        <f t="shared" si="0"/>
        <v>2016</v>
      </c>
      <c r="C60" s="8">
        <f>[3]Sum!C16/1000</f>
        <v>322.31447639999999</v>
      </c>
      <c r="D60" s="8">
        <f>[3]Sum!D16/1000</f>
        <v>0</v>
      </c>
      <c r="E60" s="8">
        <f>[3]Sum!E16/1000</f>
        <v>2.0781347999999999</v>
      </c>
      <c r="F60" s="8">
        <f>[3]Sum!F16/1000</f>
        <v>12.783818399999998</v>
      </c>
      <c r="G60" s="8">
        <f>[3]Sum!G16/1000</f>
        <v>49.053809999999991</v>
      </c>
      <c r="H60" s="8">
        <f>[3]Sum!H16/1000</f>
        <v>3.1324883999999997</v>
      </c>
      <c r="I60" s="8">
        <f>[3]Sum!I16/1000</f>
        <v>3.6344363999999998</v>
      </c>
      <c r="J60" s="8">
        <f>[3]Sum!J16/1000</f>
        <v>1.1205791999999999</v>
      </c>
      <c r="K60" s="8">
        <f>[3]Sum!K16/1000</f>
        <v>4.8922848000000005</v>
      </c>
      <c r="L60" s="8">
        <f>[3]Sum!L16/1000</f>
        <v>399.01002839999995</v>
      </c>
      <c r="M60" s="8">
        <f>[3]Sum!M16/1000</f>
        <v>67.949217599999997</v>
      </c>
      <c r="N60" s="8">
        <f>[3]Sum!N16/1000</f>
        <v>69.148899599999993</v>
      </c>
      <c r="O60" s="8">
        <f>[3]Sum!O16/1000</f>
        <v>-1.1996819999999861</v>
      </c>
      <c r="P60" s="8">
        <f>[3]Sum!P16/1000</f>
        <v>353.15852399999994</v>
      </c>
      <c r="Q60" s="8">
        <f>[3]Sum!Q16/1000</f>
        <v>0.55801200000000006</v>
      </c>
      <c r="R60" s="8">
        <f>[3]Sum!R16/1000</f>
        <v>0</v>
      </c>
      <c r="S60" s="8">
        <f>[3]Sum!S16/1000</f>
        <v>1.3305563999999999</v>
      </c>
      <c r="T60" s="8">
        <f>[3]Sum!T16/1000</f>
        <v>0</v>
      </c>
    </row>
    <row r="61" spans="1:20" x14ac:dyDescent="0.3">
      <c r="B61">
        <f t="shared" si="0"/>
        <v>2017</v>
      </c>
      <c r="C61" s="8">
        <f>[3]Sum!C17/1000</f>
        <v>329.45063519999997</v>
      </c>
      <c r="D61" s="8">
        <f>[3]Sum!D17/1000</f>
        <v>0</v>
      </c>
      <c r="E61" s="8">
        <f>[3]Sum!E17/1000</f>
        <v>2.0744555999999998</v>
      </c>
      <c r="F61" s="8">
        <f>[3]Sum!F17/1000</f>
        <v>12.783818399999998</v>
      </c>
      <c r="G61" s="8">
        <f>[3]Sum!G17/1000</f>
        <v>54.657231599999996</v>
      </c>
      <c r="H61" s="8">
        <f>[3]Sum!H17/1000</f>
        <v>3.1644623999999997</v>
      </c>
      <c r="I61" s="8">
        <f>[3]Sum!I17/1000</f>
        <v>3.6344363999999998</v>
      </c>
      <c r="J61" s="8">
        <f>[3]Sum!J17/1000</f>
        <v>1.1205791999999999</v>
      </c>
      <c r="K61" s="8">
        <f>[3]Sum!K17/1000</f>
        <v>4.8936864000000009</v>
      </c>
      <c r="L61" s="8">
        <f>[3]Sum!L17/1000</f>
        <v>411.77930519999995</v>
      </c>
      <c r="M61" s="8">
        <f>[3]Sum!M17/1000</f>
        <v>71.495002800000009</v>
      </c>
      <c r="N61" s="8">
        <f>[3]Sum!N17/1000</f>
        <v>72.666740400000009</v>
      </c>
      <c r="O61" s="8">
        <f>[3]Sum!O17/1000</f>
        <v>-1.1717376000000077</v>
      </c>
      <c r="P61" s="8">
        <f>[3]Sum!P17/1000</f>
        <v>368.00321999999994</v>
      </c>
      <c r="Q61" s="8">
        <f>[3]Sum!Q17/1000</f>
        <v>0.5640563999999999</v>
      </c>
      <c r="R61" s="8">
        <f>[3]Sum!R17/1000</f>
        <v>0</v>
      </c>
      <c r="S61" s="8">
        <f>[3]Sum!S17/1000</f>
        <v>1.7500727999999997</v>
      </c>
      <c r="T61" s="8">
        <f>[3]Sum!T17/1000</f>
        <v>0</v>
      </c>
    </row>
    <row r="62" spans="1:20" x14ac:dyDescent="0.3">
      <c r="B62">
        <f t="shared" si="0"/>
        <v>2018</v>
      </c>
      <c r="C62" s="8">
        <f>[3]Sum!C18/1000</f>
        <v>333.2770908</v>
      </c>
      <c r="D62" s="8">
        <f>[3]Sum!D18/1000</f>
        <v>0</v>
      </c>
      <c r="E62" s="8">
        <f>[3]Sum!E18/1000</f>
        <v>5.6184887999999997</v>
      </c>
      <c r="F62" s="8">
        <f>[3]Sum!F18/1000</f>
        <v>12.783818399999998</v>
      </c>
      <c r="G62" s="8">
        <f>[3]Sum!G18/1000</f>
        <v>61.185621600000005</v>
      </c>
      <c r="H62" s="8">
        <f>[3]Sum!H18/1000</f>
        <v>3.1819823999999999</v>
      </c>
      <c r="I62" s="8">
        <f>[3]Sum!I18/1000</f>
        <v>3.6344363999999998</v>
      </c>
      <c r="J62" s="8">
        <f>[3]Sum!J18/1000</f>
        <v>1.1205791999999999</v>
      </c>
      <c r="K62" s="8">
        <f>[3]Sum!K18/1000</f>
        <v>4.8950004000000007</v>
      </c>
      <c r="L62" s="8">
        <f>[3]Sum!L18/1000</f>
        <v>425.69701799999996</v>
      </c>
      <c r="M62" s="8">
        <f>[3]Sum!M18/1000</f>
        <v>71.394525599999994</v>
      </c>
      <c r="N62" s="8">
        <f>[3]Sum!N18/1000</f>
        <v>72.514316399999998</v>
      </c>
      <c r="O62" s="8">
        <f>[3]Sum!O18/1000</f>
        <v>-1.1197908000000025</v>
      </c>
      <c r="P62" s="8">
        <f>[3]Sum!P18/1000</f>
        <v>383.83341599999983</v>
      </c>
      <c r="Q62" s="8">
        <f>[3]Sum!Q18/1000</f>
        <v>0.56975039999999999</v>
      </c>
      <c r="R62" s="8">
        <f>[3]Sum!R18/1000</f>
        <v>0</v>
      </c>
      <c r="S62" s="8">
        <f>[3]Sum!S18/1000</f>
        <v>2.9774363999999998</v>
      </c>
      <c r="T62" s="8">
        <f>[3]Sum!T18/1000</f>
        <v>0</v>
      </c>
    </row>
    <row r="63" spans="1:20" x14ac:dyDescent="0.3">
      <c r="B63">
        <f t="shared" si="0"/>
        <v>2019</v>
      </c>
      <c r="C63" s="8">
        <f>[3]Sum!C19/1000</f>
        <v>340.10822639999998</v>
      </c>
      <c r="D63" s="8">
        <f>[3]Sum!D19/1000</f>
        <v>0</v>
      </c>
      <c r="E63" s="8">
        <f>[3]Sum!E19/1000</f>
        <v>14.080561199999998</v>
      </c>
      <c r="F63" s="8">
        <f>[3]Sum!F19/1000</f>
        <v>12.783818399999998</v>
      </c>
      <c r="G63" s="8">
        <f>[3]Sum!G19/1000</f>
        <v>62.754888000000008</v>
      </c>
      <c r="H63" s="8">
        <f>[3]Sum!H19/1000</f>
        <v>3.4009823999999997</v>
      </c>
      <c r="I63" s="8">
        <f>[3]Sum!I19/1000</f>
        <v>3.6344363999999998</v>
      </c>
      <c r="J63" s="8">
        <f>[3]Sum!J19/1000</f>
        <v>1.1205791999999999</v>
      </c>
      <c r="K63" s="8">
        <f>[3]Sum!K19/1000</f>
        <v>4.8964020000000001</v>
      </c>
      <c r="L63" s="8">
        <f>[3]Sum!L19/1000</f>
        <v>442.7798939999999</v>
      </c>
      <c r="M63" s="8">
        <f>[3]Sum!M19/1000</f>
        <v>61.411629600000005</v>
      </c>
      <c r="N63" s="8">
        <f>[3]Sum!N19/1000</f>
        <v>62.260911599999993</v>
      </c>
      <c r="O63" s="8">
        <f>[3]Sum!O19/1000</f>
        <v>-0.84928199999998466</v>
      </c>
      <c r="P63" s="8">
        <f>[3]Sum!P19/1000</f>
        <v>400.74722400000007</v>
      </c>
      <c r="Q63" s="8">
        <f>[3]Sum!Q19/1000</f>
        <v>0.57596999999999998</v>
      </c>
      <c r="R63" s="8">
        <f>[3]Sum!R19/1000</f>
        <v>0</v>
      </c>
      <c r="S63" s="8">
        <f>[3]Sum!S19/1000</f>
        <v>3.3699720000000002</v>
      </c>
      <c r="T63" s="8">
        <f>[3]Sum!T19/1000</f>
        <v>0</v>
      </c>
    </row>
    <row r="64" spans="1:20" x14ac:dyDescent="0.3">
      <c r="B64">
        <f t="shared" si="0"/>
        <v>2020</v>
      </c>
      <c r="C64" s="8">
        <f>[3]Sum!C20/1000</f>
        <v>344.30382839999993</v>
      </c>
      <c r="D64" s="8">
        <f>[3]Sum!D20/1000</f>
        <v>0</v>
      </c>
      <c r="E64" s="8">
        <f>[3]Sum!E20/1000</f>
        <v>17.2391544</v>
      </c>
      <c r="F64" s="8">
        <f>[3]Sum!F20/1000</f>
        <v>12.783818399999998</v>
      </c>
      <c r="G64" s="8">
        <f>[3]Sum!G20/1000</f>
        <v>69.063314399999996</v>
      </c>
      <c r="H64" s="8">
        <f>[3]Sum!H20/1000</f>
        <v>3.9275460000000004</v>
      </c>
      <c r="I64" s="8">
        <f>[3]Sum!I20/1000</f>
        <v>3.6344363999999998</v>
      </c>
      <c r="J64" s="8">
        <f>[3]Sum!J20/1000</f>
        <v>1.1205791999999999</v>
      </c>
      <c r="K64" s="8">
        <f>[3]Sum!K20/1000</f>
        <v>6.4099547999999986</v>
      </c>
      <c r="L64" s="8">
        <f>[3]Sum!L20/1000</f>
        <v>458.48263199999985</v>
      </c>
      <c r="M64" s="8">
        <f>[3]Sum!M20/1000</f>
        <v>59.163901200000005</v>
      </c>
      <c r="N64" s="8">
        <f>[3]Sum!N20/1000</f>
        <v>60.039463199999993</v>
      </c>
      <c r="O64" s="8">
        <f>[3]Sum!O20/1000</f>
        <v>-0.87556199999998352</v>
      </c>
      <c r="P64" s="8">
        <f>[3]Sum!P20/1000</f>
        <v>416.34790800000002</v>
      </c>
      <c r="Q64" s="8">
        <f>[3]Sum!Q20/1000</f>
        <v>0.57159000000000015</v>
      </c>
      <c r="R64" s="8">
        <f>[3]Sum!R20/1000</f>
        <v>0</v>
      </c>
      <c r="S64" s="8">
        <f>[3]Sum!S20/1000</f>
        <v>3.8130527999999995</v>
      </c>
      <c r="T64" s="8">
        <f>[3]Sum!T20/1000</f>
        <v>3.2762399999999997E-2</v>
      </c>
    </row>
    <row r="65" spans="1:20" x14ac:dyDescent="0.3">
      <c r="B65">
        <f t="shared" si="0"/>
        <v>2021</v>
      </c>
      <c r="C65" s="8">
        <f>[3]Sum!C21/1000</f>
        <v>344.55191159999993</v>
      </c>
      <c r="D65" s="8">
        <f>[3]Sum!D21/1000</f>
        <v>0</v>
      </c>
      <c r="E65" s="8">
        <f>[3]Sum!E21/1000</f>
        <v>23.049750000000003</v>
      </c>
      <c r="F65" s="8">
        <f>[3]Sum!F21/1000</f>
        <v>12.783818399999998</v>
      </c>
      <c r="G65" s="8">
        <f>[3]Sum!G21/1000</f>
        <v>70.340084399999995</v>
      </c>
      <c r="H65" s="8">
        <f>[3]Sum!H21/1000</f>
        <v>6.3305016000000007</v>
      </c>
      <c r="I65" s="8">
        <f>[3]Sum!I21/1000</f>
        <v>3.6344363999999998</v>
      </c>
      <c r="J65" s="8">
        <f>[3]Sum!J21/1000</f>
        <v>1.1205791999999999</v>
      </c>
      <c r="K65" s="8">
        <f>[3]Sum!K21/1000</f>
        <v>10.3537944</v>
      </c>
      <c r="L65" s="8">
        <f>[3]Sum!L21/1000</f>
        <v>472.16487599999994</v>
      </c>
      <c r="M65" s="8">
        <f>[3]Sum!M21/1000</f>
        <v>63.480566399999994</v>
      </c>
      <c r="N65" s="8">
        <f>[3]Sum!N21/1000</f>
        <v>64.450385999999995</v>
      </c>
      <c r="O65" s="8">
        <f>[3]Sum!O21/1000</f>
        <v>-0.96981960000000256</v>
      </c>
      <c r="P65" s="8">
        <f>[3]Sum!P21/1000</f>
        <v>430.69328400000001</v>
      </c>
      <c r="Q65" s="8">
        <f>[3]Sum!Q21/1000</f>
        <v>0.42564839999999998</v>
      </c>
      <c r="R65" s="8">
        <f>[3]Sum!R21/1000</f>
        <v>0</v>
      </c>
      <c r="S65" s="8">
        <f>[3]Sum!S21/1000</f>
        <v>4.0726991999999997</v>
      </c>
      <c r="T65" s="8">
        <f>[3]Sum!T21/1000</f>
        <v>1.5181079999999998</v>
      </c>
    </row>
    <row r="66" spans="1:20" x14ac:dyDescent="0.3">
      <c r="B66">
        <f t="shared" si="0"/>
        <v>2022</v>
      </c>
      <c r="C66" s="8">
        <f>[3]Sum!C22/1000</f>
        <v>344.59939079999992</v>
      </c>
      <c r="D66" s="8">
        <f>[3]Sum!D22/1000</f>
        <v>0</v>
      </c>
      <c r="E66" s="8">
        <f>[3]Sum!E22/1000</f>
        <v>23.049750000000003</v>
      </c>
      <c r="F66" s="8">
        <f>[3]Sum!F22/1000</f>
        <v>12.783818399999998</v>
      </c>
      <c r="G66" s="8">
        <f>[3]Sum!G22/1000</f>
        <v>72.075528000000006</v>
      </c>
      <c r="H66" s="8">
        <f>[3]Sum!H22/1000</f>
        <v>10.280735999999999</v>
      </c>
      <c r="I66" s="8">
        <f>[3]Sum!I22/1000</f>
        <v>5.5621619999999989</v>
      </c>
      <c r="J66" s="8">
        <f>[3]Sum!J22/1000</f>
        <v>1.1205791999999999</v>
      </c>
      <c r="K66" s="8">
        <f>[3]Sum!K22/1000</f>
        <v>16.554472799999999</v>
      </c>
      <c r="L66" s="8">
        <f>[3]Sum!L22/1000</f>
        <v>486.02643719999986</v>
      </c>
      <c r="M66" s="8">
        <f>[3]Sum!M22/1000</f>
        <v>68.235581999999994</v>
      </c>
      <c r="N66" s="8">
        <f>[3]Sum!N22/1000</f>
        <v>69.286081199999998</v>
      </c>
      <c r="O66" s="8">
        <f>[3]Sum!O22/1000</f>
        <v>-1.0504992000000057</v>
      </c>
      <c r="P66" s="8">
        <f>[3]Sum!P22/1000</f>
        <v>444.47626800000006</v>
      </c>
      <c r="Q66" s="8">
        <f>[3]Sum!Q22/1000</f>
        <v>0.28978080000000006</v>
      </c>
      <c r="R66" s="8">
        <f>[3]Sum!R22/1000</f>
        <v>0</v>
      </c>
      <c r="S66" s="8">
        <f>[3]Sum!S22/1000</f>
        <v>4.3017731999999995</v>
      </c>
      <c r="T66" s="8">
        <f>[3]Sum!T22/1000</f>
        <v>2.3822819999999996</v>
      </c>
    </row>
    <row r="67" spans="1:20" x14ac:dyDescent="0.3">
      <c r="B67">
        <f t="shared" si="0"/>
        <v>2023</v>
      </c>
      <c r="C67" s="8">
        <f>[3]Sum!C23/1000</f>
        <v>334.74439079999996</v>
      </c>
      <c r="D67" s="8">
        <f>[3]Sum!D23/1000</f>
        <v>0</v>
      </c>
      <c r="E67" s="8">
        <f>[3]Sum!E23/1000</f>
        <v>23.049750000000003</v>
      </c>
      <c r="F67" s="8">
        <f>[3]Sum!F23/1000</f>
        <v>12.783818399999998</v>
      </c>
      <c r="G67" s="8">
        <f>[3]Sum!G23/1000</f>
        <v>74.706331200000008</v>
      </c>
      <c r="H67" s="8">
        <f>[3]Sum!H23/1000</f>
        <v>15.594902399999999</v>
      </c>
      <c r="I67" s="8">
        <f>[3]Sum!I23/1000</f>
        <v>17.557843200000001</v>
      </c>
      <c r="J67" s="8">
        <f>[3]Sum!J23/1000</f>
        <v>1.1205791999999999</v>
      </c>
      <c r="K67" s="8">
        <f>[3]Sum!K23/1000</f>
        <v>21.374137199999993</v>
      </c>
      <c r="L67" s="8">
        <f>[3]Sum!L23/1000</f>
        <v>500.93175239999994</v>
      </c>
      <c r="M67" s="8">
        <f>[3]Sum!M23/1000</f>
        <v>70.897220399999995</v>
      </c>
      <c r="N67" s="8">
        <f>[3]Sum!N23/1000</f>
        <v>72.302061600000002</v>
      </c>
      <c r="O67" s="8">
        <f>[3]Sum!O23/1000</f>
        <v>-1.4048412000000099</v>
      </c>
      <c r="P67" s="8">
        <f>[3]Sum!P23/1000</f>
        <v>458.38802399999997</v>
      </c>
      <c r="Q67" s="8">
        <f>[3]Sum!Q23/1000</f>
        <v>0.27234839999999999</v>
      </c>
      <c r="R67" s="8">
        <f>[3]Sum!R23/1000</f>
        <v>0</v>
      </c>
      <c r="S67" s="8">
        <f>[3]Sum!S23/1000</f>
        <v>4.5418848000000001</v>
      </c>
      <c r="T67" s="8">
        <f>[3]Sum!T23/1000</f>
        <v>2.6251091999999998</v>
      </c>
    </row>
    <row r="68" spans="1:20" x14ac:dyDescent="0.3">
      <c r="B68">
        <f t="shared" si="0"/>
        <v>2024</v>
      </c>
      <c r="C68" s="8">
        <f>[3]Sum!C24/1000</f>
        <v>328.78750319999995</v>
      </c>
      <c r="D68" s="8">
        <f>[3]Sum!D24/1000</f>
        <v>0</v>
      </c>
      <c r="E68" s="8">
        <f>[3]Sum!E24/1000</f>
        <v>23.072701200000004</v>
      </c>
      <c r="F68" s="8">
        <f>[3]Sum!F24/1000</f>
        <v>12.783818399999998</v>
      </c>
      <c r="G68" s="8">
        <f>[3]Sum!G24/1000</f>
        <v>76.111172400000015</v>
      </c>
      <c r="H68" s="8">
        <f>[3]Sum!H24/1000</f>
        <v>15.680399999999999</v>
      </c>
      <c r="I68" s="8">
        <f>[3]Sum!I24/1000</f>
        <v>32.107940399999997</v>
      </c>
      <c r="J68" s="8">
        <f>[3]Sum!J24/1000</f>
        <v>1.1205791999999999</v>
      </c>
      <c r="K68" s="8">
        <f>[3]Sum!K24/1000</f>
        <v>26.285080799999999</v>
      </c>
      <c r="L68" s="8">
        <f>[3]Sum!L24/1000</f>
        <v>515.94919559999994</v>
      </c>
      <c r="M68" s="8">
        <f>[3]Sum!M24/1000</f>
        <v>67.475389200000009</v>
      </c>
      <c r="N68" s="8">
        <f>[3]Sum!N24/1000</f>
        <v>68.878653600000007</v>
      </c>
      <c r="O68" s="8">
        <f>[3]Sum!O24/1000</f>
        <v>-1.4032644000000001</v>
      </c>
      <c r="P68" s="8">
        <f>[3]Sum!P24/1000</f>
        <v>472.73164800000001</v>
      </c>
      <c r="Q68" s="8">
        <f>[3]Sum!Q24/1000</f>
        <v>0.27234839999999999</v>
      </c>
      <c r="R68" s="8">
        <f>[3]Sum!R24/1000</f>
        <v>0</v>
      </c>
      <c r="S68" s="8">
        <f>[3]Sum!S24/1000</f>
        <v>4.7876903999999998</v>
      </c>
      <c r="T68" s="8">
        <f>[3]Sum!T24/1000</f>
        <v>2.8282536</v>
      </c>
    </row>
    <row r="69" spans="1:20" x14ac:dyDescent="0.3">
      <c r="B69">
        <f t="shared" si="0"/>
        <v>2025</v>
      </c>
      <c r="C69" s="8">
        <f>[3]Sum!C25/1000</f>
        <v>317.4980531999999</v>
      </c>
      <c r="D69" s="8">
        <f>[3]Sum!D25/1000</f>
        <v>0</v>
      </c>
      <c r="E69" s="8">
        <f>[3]Sum!E25/1000</f>
        <v>23.970513600000007</v>
      </c>
      <c r="F69" s="8">
        <f>[3]Sum!F25/1000</f>
        <v>22.828822799999998</v>
      </c>
      <c r="G69" s="8">
        <f>[3]Sum!G25/1000</f>
        <v>80.983834800000025</v>
      </c>
      <c r="H69" s="8">
        <f>[3]Sum!H25/1000</f>
        <v>15.680399999999999</v>
      </c>
      <c r="I69" s="8">
        <f>[3]Sum!I25/1000</f>
        <v>38.576236799999997</v>
      </c>
      <c r="J69" s="8">
        <f>[3]Sum!J25/1000</f>
        <v>1.1205791999999999</v>
      </c>
      <c r="K69" s="8">
        <f>[3]Sum!K25/1000</f>
        <v>30.817855199999993</v>
      </c>
      <c r="L69" s="8">
        <f>[3]Sum!L25/1000</f>
        <v>531.47629559999996</v>
      </c>
      <c r="M69" s="8">
        <f>[3]Sum!M25/1000</f>
        <v>64.575829200000001</v>
      </c>
      <c r="N69" s="8">
        <f>[3]Sum!N25/1000</f>
        <v>65.882646000000008</v>
      </c>
      <c r="O69" s="8">
        <f>[3]Sum!O25/1000</f>
        <v>-1.3068168000000078</v>
      </c>
      <c r="P69" s="8">
        <f>[3]Sum!P25/1000</f>
        <v>489.49565999999999</v>
      </c>
      <c r="Q69" s="8">
        <f>[3]Sum!Q25/1000</f>
        <v>0.27234839999999999</v>
      </c>
      <c r="R69" s="8">
        <f>[3]Sum!R25/1000</f>
        <v>0</v>
      </c>
      <c r="S69" s="8">
        <f>[3]Sum!S25/1000</f>
        <v>4.9493124000000002</v>
      </c>
      <c r="T69" s="8">
        <f>[3]Sum!T25/1000</f>
        <v>4.6657511999999999</v>
      </c>
    </row>
    <row r="70" spans="1:20" x14ac:dyDescent="0.3">
      <c r="B70">
        <f t="shared" si="0"/>
        <v>2026</v>
      </c>
      <c r="C70" s="8">
        <f>[3]Sum!C26/1000</f>
        <v>317.48815439999993</v>
      </c>
      <c r="D70" s="8">
        <f>[3]Sum!D26/1000</f>
        <v>0</v>
      </c>
      <c r="E70" s="8">
        <f>[3]Sum!E26/1000</f>
        <v>21.357843599999999</v>
      </c>
      <c r="F70" s="8">
        <f>[3]Sum!F26/1000</f>
        <v>22.828822799999998</v>
      </c>
      <c r="G70" s="8">
        <f>[3]Sum!G26/1000</f>
        <v>86.349072000000007</v>
      </c>
      <c r="H70" s="8">
        <f>[3]Sum!H26/1000</f>
        <v>15.680399999999999</v>
      </c>
      <c r="I70" s="8">
        <f>[3]Sum!I26/1000</f>
        <v>43.310403600000008</v>
      </c>
      <c r="J70" s="8">
        <f>[3]Sum!J26/1000</f>
        <v>1.1205791999999999</v>
      </c>
      <c r="K70" s="8">
        <f>[3]Sum!K26/1000</f>
        <v>35.380413599999997</v>
      </c>
      <c r="L70" s="8">
        <f>[3]Sum!L26/1000</f>
        <v>543.5156892</v>
      </c>
      <c r="M70" s="8">
        <f>[3]Sum!M26/1000</f>
        <v>67.075758000000008</v>
      </c>
      <c r="N70" s="8">
        <f>[3]Sum!N26/1000</f>
        <v>68.510733600000009</v>
      </c>
      <c r="O70" s="8">
        <f>[3]Sum!O26/1000</f>
        <v>-1.4349756000000051</v>
      </c>
      <c r="P70" s="8">
        <f>[3]Sum!P26/1000</f>
        <v>506.33763599999997</v>
      </c>
      <c r="Q70" s="8">
        <f>[3]Sum!Q26/1000</f>
        <v>0.26691720000000002</v>
      </c>
      <c r="R70" s="8">
        <f>[3]Sum!R26/1000</f>
        <v>0</v>
      </c>
      <c r="S70" s="8">
        <f>[3]Sum!S26/1000</f>
        <v>5.1543840000000003</v>
      </c>
      <c r="T70" s="8">
        <f>[3]Sum!T26/1000</f>
        <v>10.002080399999999</v>
      </c>
    </row>
    <row r="71" spans="1:20" x14ac:dyDescent="0.3">
      <c r="B71">
        <f t="shared" si="0"/>
        <v>2027</v>
      </c>
      <c r="C71" s="8">
        <f>[3]Sum!C27/1000</f>
        <v>316.20586559999998</v>
      </c>
      <c r="D71" s="8">
        <f>[3]Sum!D27/1000</f>
        <v>0</v>
      </c>
      <c r="E71" s="8">
        <f>[3]Sum!E27/1000</f>
        <v>21.411542400000002</v>
      </c>
      <c r="F71" s="8">
        <f>[3]Sum!F27/1000</f>
        <v>22.828822799999998</v>
      </c>
      <c r="G71" s="8">
        <f>[3]Sum!G27/1000</f>
        <v>90.190332000000012</v>
      </c>
      <c r="H71" s="8">
        <f>[3]Sum!H27/1000</f>
        <v>15.680399999999999</v>
      </c>
      <c r="I71" s="8">
        <f>[3]Sum!I27/1000</f>
        <v>46.22108879999999</v>
      </c>
      <c r="J71" s="8">
        <f>[3]Sum!J27/1000</f>
        <v>1.1205791999999999</v>
      </c>
      <c r="K71" s="8">
        <f>[3]Sum!K27/1000</f>
        <v>39.160178399999999</v>
      </c>
      <c r="L71" s="8">
        <f>[3]Sum!L27/1000</f>
        <v>552.81880919999992</v>
      </c>
      <c r="M71" s="8">
        <f>[3]Sum!M27/1000</f>
        <v>66.045757199999997</v>
      </c>
      <c r="N71" s="8">
        <f>[3]Sum!N27/1000</f>
        <v>67.527511200000006</v>
      </c>
      <c r="O71" s="8">
        <f>[3]Sum!O27/1000</f>
        <v>-1.4817540000000153</v>
      </c>
      <c r="P71" s="8">
        <f>[3]Sum!P27/1000</f>
        <v>522.51910799999996</v>
      </c>
      <c r="Q71" s="8">
        <f>[3]Sum!Q27/1000</f>
        <v>0.26174879999999995</v>
      </c>
      <c r="R71" s="8">
        <f>[3]Sum!R27/1000</f>
        <v>0</v>
      </c>
      <c r="S71" s="8">
        <f>[3]Sum!S27/1000</f>
        <v>5.3929187999999995</v>
      </c>
      <c r="T71" s="8">
        <f>[3]Sum!T27/1000</f>
        <v>17.002021199999998</v>
      </c>
    </row>
    <row r="72" spans="1:20" x14ac:dyDescent="0.3">
      <c r="B72">
        <f t="shared" si="0"/>
        <v>2028</v>
      </c>
      <c r="C72" s="8">
        <f>[3]Sum!C28/1000</f>
        <v>316.8612887999999</v>
      </c>
      <c r="D72" s="8">
        <f>[3]Sum!D28/1000</f>
        <v>0</v>
      </c>
      <c r="E72" s="8">
        <f>[3]Sum!E28/1000</f>
        <v>21.4321284</v>
      </c>
      <c r="F72" s="8">
        <f>[3]Sum!F28/1000</f>
        <v>22.828822799999998</v>
      </c>
      <c r="G72" s="8">
        <f>[3]Sum!G28/1000</f>
        <v>90.638668800000033</v>
      </c>
      <c r="H72" s="8">
        <f>[3]Sum!H28/1000</f>
        <v>15.680399999999999</v>
      </c>
      <c r="I72" s="8">
        <f>[3]Sum!I28/1000</f>
        <v>51.170926799999989</v>
      </c>
      <c r="J72" s="8">
        <f>[3]Sum!J28/1000</f>
        <v>1.1205791999999999</v>
      </c>
      <c r="K72" s="8">
        <f>[3]Sum!K28/1000</f>
        <v>40.697295600000004</v>
      </c>
      <c r="L72" s="8">
        <f>[3]Sum!L28/1000</f>
        <v>560.43011039999999</v>
      </c>
      <c r="M72" s="8">
        <f>[3]Sum!M28/1000</f>
        <v>62.470012799999999</v>
      </c>
      <c r="N72" s="8">
        <f>[3]Sum!N28/1000</f>
        <v>63.887205600000001</v>
      </c>
      <c r="O72" s="8">
        <f>[3]Sum!O28/1000</f>
        <v>-1.4171928000000042</v>
      </c>
      <c r="P72" s="8">
        <f>[3]Sum!P28/1000</f>
        <v>538.74875999999995</v>
      </c>
      <c r="Q72" s="8">
        <f>[3]Sum!Q28/1000</f>
        <v>0.25789440000000002</v>
      </c>
      <c r="R72" s="8">
        <f>[3]Sum!R28/1000</f>
        <v>0</v>
      </c>
      <c r="S72" s="8">
        <f>[3]Sum!S28/1000</f>
        <v>5.6653548000000011</v>
      </c>
      <c r="T72" s="8">
        <f>[3]Sum!T28/1000</f>
        <v>25.187890800000002</v>
      </c>
    </row>
    <row r="73" spans="1:20" x14ac:dyDescent="0.3">
      <c r="B73">
        <f t="shared" si="0"/>
        <v>2029</v>
      </c>
      <c r="C73" s="8">
        <f>[3]Sum!C29/1000</f>
        <v>316.54689239999993</v>
      </c>
      <c r="D73" s="8">
        <f>[3]Sum!D29/1000</f>
        <v>0</v>
      </c>
      <c r="E73" s="8">
        <f>[3]Sum!E29/1000</f>
        <v>21.4297632</v>
      </c>
      <c r="F73" s="8">
        <f>[3]Sum!F29/1000</f>
        <v>22.828822799999998</v>
      </c>
      <c r="G73" s="8">
        <f>[3]Sum!G29/1000</f>
        <v>91.454049600000019</v>
      </c>
      <c r="H73" s="8">
        <f>[3]Sum!H29/1000</f>
        <v>15.800499599999998</v>
      </c>
      <c r="I73" s="8">
        <f>[3]Sum!I29/1000</f>
        <v>55.009208399999991</v>
      </c>
      <c r="J73" s="8">
        <f>[3]Sum!J29/1000</f>
        <v>1.1205791999999999</v>
      </c>
      <c r="K73" s="8">
        <f>[3]Sum!K29/1000</f>
        <v>43.430590799999997</v>
      </c>
      <c r="L73" s="8">
        <f>[3]Sum!L29/1000</f>
        <v>567.620406</v>
      </c>
      <c r="M73" s="8">
        <f>[3]Sum!M29/1000</f>
        <v>59.688625200000004</v>
      </c>
      <c r="N73" s="8">
        <f>[3]Sum!N29/1000</f>
        <v>61.0783992</v>
      </c>
      <c r="O73" s="8">
        <f>[3]Sum!O29/1000</f>
        <v>-1.3897739999999976</v>
      </c>
      <c r="P73" s="8">
        <f>[3]Sum!P29/1000</f>
        <v>555.52941599999997</v>
      </c>
      <c r="Q73" s="8">
        <f>[3]Sum!Q29/1000</f>
        <v>0.25325160000000002</v>
      </c>
      <c r="R73" s="8">
        <f>[3]Sum!R29/1000</f>
        <v>0</v>
      </c>
      <c r="S73" s="8">
        <f>[3]Sum!S29/1000</f>
        <v>5.9196576000000007</v>
      </c>
      <c r="T73" s="8">
        <f>[3]Sum!T29/1000</f>
        <v>34.277003999999991</v>
      </c>
    </row>
    <row r="74" spans="1:20" x14ac:dyDescent="0.3">
      <c r="B74">
        <f t="shared" si="0"/>
        <v>2030</v>
      </c>
      <c r="C74" s="8">
        <f>[3]Sum!C30/1000</f>
        <v>315.89295839999994</v>
      </c>
      <c r="D74" s="8">
        <f>[3]Sum!D30/1000</f>
        <v>1.1475600000000001E-2</v>
      </c>
      <c r="E74" s="8">
        <f>[3]Sum!E30/1000</f>
        <v>12.900414</v>
      </c>
      <c r="F74" s="8">
        <f>[3]Sum!F30/1000</f>
        <v>26.9170272</v>
      </c>
      <c r="G74" s="8">
        <f>[3]Sum!G30/1000</f>
        <v>92.320150800000008</v>
      </c>
      <c r="H74" s="8">
        <f>[3]Sum!H30/1000</f>
        <v>15.958179599999999</v>
      </c>
      <c r="I74" s="8">
        <f>[3]Sum!I30/1000</f>
        <v>61.452363599999998</v>
      </c>
      <c r="J74" s="8">
        <f>[3]Sum!J30/1000</f>
        <v>1.1205791999999999</v>
      </c>
      <c r="K74" s="8">
        <f>[3]Sum!K30/1000</f>
        <v>47.515378800000001</v>
      </c>
      <c r="L74" s="8">
        <f>[3]Sum!L30/1000</f>
        <v>574.08852719999993</v>
      </c>
      <c r="M74" s="8">
        <f>[3]Sum!M30/1000</f>
        <v>64.932536399999989</v>
      </c>
      <c r="N74" s="8">
        <f>[3]Sum!N30/1000</f>
        <v>66.64958399999999</v>
      </c>
      <c r="O74" s="8">
        <f>[3]Sum!O30/1000</f>
        <v>-1.7170475999999981</v>
      </c>
      <c r="P74" s="8">
        <f>[3]Sum!P30/1000</f>
        <v>569.87479200000007</v>
      </c>
      <c r="Q74" s="8">
        <f>[3]Sum!Q30/1000</f>
        <v>8.0329200000000003E-2</v>
      </c>
      <c r="R74" s="8">
        <f>[3]Sum!R30/1000</f>
        <v>0</v>
      </c>
      <c r="S74" s="8">
        <f>[3]Sum!S30/1000</f>
        <v>6.1831583999999991</v>
      </c>
      <c r="T74" s="8">
        <f>[3]Sum!T30/1000</f>
        <v>42.410839199999998</v>
      </c>
    </row>
    <row r="75" spans="1:20" x14ac:dyDescent="0.3">
      <c r="L75" s="22">
        <f>N74/L74</f>
        <v>0.11609635246513249</v>
      </c>
    </row>
    <row r="78" spans="1:20" ht="18" thickBot="1" x14ac:dyDescent="0.4">
      <c r="C78" s="4" t="s">
        <v>7</v>
      </c>
      <c r="D78" s="4"/>
      <c r="E78" s="4"/>
    </row>
    <row r="79" spans="1:20" ht="15" thickTop="1" x14ac:dyDescent="0.3">
      <c r="C79" t="str">
        <f t="shared" ref="C79:T79" si="1">C9</f>
        <v>Coal</v>
      </c>
      <c r="D79" t="str">
        <f t="shared" si="1"/>
        <v>Oil</v>
      </c>
      <c r="E79" t="str">
        <f t="shared" si="1"/>
        <v>Gas</v>
      </c>
      <c r="F79" t="str">
        <f t="shared" si="1"/>
        <v>Nuclear</v>
      </c>
      <c r="G79" t="str">
        <f t="shared" si="1"/>
        <v>Hydro</v>
      </c>
      <c r="H79" t="str">
        <f t="shared" si="1"/>
        <v>Biomass</v>
      </c>
      <c r="I79" t="str">
        <f t="shared" si="1"/>
        <v>Solar PV</v>
      </c>
      <c r="J79" t="str">
        <f t="shared" si="1"/>
        <v>Solar Thermal</v>
      </c>
      <c r="K79" t="str">
        <f t="shared" si="1"/>
        <v>Wind</v>
      </c>
      <c r="L79" t="str">
        <f t="shared" si="1"/>
        <v>Total Cent.</v>
      </c>
      <c r="M79" t="str">
        <f t="shared" si="1"/>
        <v>Imports</v>
      </c>
      <c r="N79" t="str">
        <f t="shared" si="1"/>
        <v>Exports</v>
      </c>
      <c r="O79" t="str">
        <f t="shared" si="1"/>
        <v>Net Imports</v>
      </c>
      <c r="P79" t="str">
        <f t="shared" si="1"/>
        <v>dom. System dmd</v>
      </c>
      <c r="Q79" t="str">
        <f t="shared" si="1"/>
        <v>Dist. Oil</v>
      </c>
      <c r="R79" t="str">
        <f t="shared" si="1"/>
        <v>Dist. Biomass</v>
      </c>
      <c r="S79" t="str">
        <f t="shared" si="1"/>
        <v>Mini Hydro</v>
      </c>
      <c r="T79" t="str">
        <f t="shared" si="1"/>
        <v>Dist.Solar PV</v>
      </c>
    </row>
    <row r="80" spans="1:20" x14ac:dyDescent="0.3">
      <c r="A80" t="s">
        <v>11</v>
      </c>
      <c r="B80">
        <f>[2]Sum!B69</f>
        <v>2010</v>
      </c>
      <c r="C80" s="6">
        <f>[2]Sum!C69/1000</f>
        <v>0.38</v>
      </c>
      <c r="D80" s="6">
        <f>[2]Sum!D69/1000</f>
        <v>0.28799999999999998</v>
      </c>
      <c r="E80" s="6">
        <f>[2]Sum!E69/1000</f>
        <v>0.27700000000000002</v>
      </c>
      <c r="F80" s="6">
        <f>[2]Sum!F69/1000</f>
        <v>0</v>
      </c>
      <c r="G80" s="6">
        <f>[2]Sum!G69/1000</f>
        <v>0.432</v>
      </c>
      <c r="H80" s="6">
        <f>[2]Sum!H69/1000</f>
        <v>0.36241999999999996</v>
      </c>
      <c r="I80" s="6">
        <f>[2]Sum!I69/1000</f>
        <v>0</v>
      </c>
      <c r="J80" s="6">
        <f>[2]Sum!J69/1000</f>
        <v>0</v>
      </c>
      <c r="K80" s="6">
        <f>[2]Sum!K69/1000</f>
        <v>0</v>
      </c>
      <c r="L80" s="6">
        <f>[2]Sum!L69/1000</f>
        <v>1.73942</v>
      </c>
      <c r="M80" s="6">
        <f>[2]Sum!M69/1000</f>
        <v>0</v>
      </c>
      <c r="N80" s="6">
        <f>[2]Sum!N69/1000</f>
        <v>0</v>
      </c>
      <c r="O80" s="6">
        <f>[2]Sum!O69/1000</f>
        <v>0</v>
      </c>
      <c r="P80" s="6">
        <f>[2]Sum!P69/1000</f>
        <v>2.0099999999999998</v>
      </c>
      <c r="Q80" s="6">
        <f>[2]Sum!Q69/1000</f>
        <v>0</v>
      </c>
      <c r="R80" s="6">
        <f>[2]Sum!R69/1000</f>
        <v>0</v>
      </c>
      <c r="S80" s="6">
        <f>[2]Sum!S69/1000</f>
        <v>0</v>
      </c>
      <c r="T80" s="6">
        <f>[2]Sum!T69/1000</f>
        <v>0</v>
      </c>
    </row>
    <row r="81" spans="2:20" x14ac:dyDescent="0.3">
      <c r="B81">
        <f>[2]Sum!B70</f>
        <v>2011</v>
      </c>
      <c r="C81" s="6">
        <f>[2]Sum!C70/1000</f>
        <v>0.67900000000000005</v>
      </c>
      <c r="D81" s="6">
        <f>[2]Sum!D70/1000</f>
        <v>0</v>
      </c>
      <c r="E81" s="6">
        <f>[2]Sum!E70/1000</f>
        <v>1.7999999999999999E-2</v>
      </c>
      <c r="F81" s="6">
        <f>[2]Sum!F70/1000</f>
        <v>0</v>
      </c>
      <c r="G81" s="6">
        <f>[2]Sum!G70/1000</f>
        <v>0.55100000000000005</v>
      </c>
      <c r="H81" s="6">
        <f>[2]Sum!H70/1000</f>
        <v>0.25900000000000001</v>
      </c>
      <c r="I81" s="6">
        <f>[2]Sum!I70/1000</f>
        <v>0</v>
      </c>
      <c r="J81" s="6">
        <f>[2]Sum!J70/1000</f>
        <v>0</v>
      </c>
      <c r="K81" s="6">
        <f>[2]Sum!K70/1000</f>
        <v>0</v>
      </c>
      <c r="L81" s="6">
        <f>[2]Sum!L70/1000</f>
        <v>1.5069999999999999</v>
      </c>
      <c r="M81" s="6">
        <f>[2]Sum!M70/1000</f>
        <v>0</v>
      </c>
      <c r="N81" s="6">
        <f>[2]Sum!N70/1000</f>
        <v>0</v>
      </c>
      <c r="O81" s="6">
        <f>[2]Sum!O70/1000</f>
        <v>0</v>
      </c>
      <c r="P81" s="6">
        <f>[2]Sum!P70/1000</f>
        <v>2.0110000000000001</v>
      </c>
      <c r="Q81" s="6">
        <f>[2]Sum!Q70/1000</f>
        <v>0.25531000000000004</v>
      </c>
      <c r="R81" s="6">
        <f>[2]Sum!R70/1000</f>
        <v>0</v>
      </c>
      <c r="S81" s="6">
        <f>[2]Sum!S70/1000</f>
        <v>0</v>
      </c>
      <c r="T81" s="6">
        <f>[2]Sum!T70/1000</f>
        <v>0</v>
      </c>
    </row>
    <row r="82" spans="2:20" x14ac:dyDescent="0.3">
      <c r="B82">
        <f>[2]Sum!B71</f>
        <v>2012</v>
      </c>
      <c r="C82" s="6">
        <f>[2]Sum!C71/1000</f>
        <v>0.90300000000000002</v>
      </c>
      <c r="D82" s="6">
        <f>[2]Sum!D71/1000</f>
        <v>0.06</v>
      </c>
      <c r="E82" s="6">
        <f>[2]Sum!E71/1000</f>
        <v>0.127</v>
      </c>
      <c r="F82" s="6">
        <f>[2]Sum!F71/1000</f>
        <v>0</v>
      </c>
      <c r="G82" s="6">
        <f>[2]Sum!G71/1000</f>
        <v>0.41899999999999998</v>
      </c>
      <c r="H82" s="6">
        <f>[2]Sum!H71/1000</f>
        <v>8.4199999999999928E-2</v>
      </c>
      <c r="I82" s="6">
        <f>[2]Sum!I71/1000</f>
        <v>0</v>
      </c>
      <c r="J82" s="6">
        <f>[2]Sum!J71/1000</f>
        <v>0</v>
      </c>
      <c r="K82" s="6">
        <f>[2]Sum!K71/1000</f>
        <v>0</v>
      </c>
      <c r="L82" s="6">
        <f>[2]Sum!L71/1000</f>
        <v>1.5931999999999997</v>
      </c>
      <c r="M82" s="6">
        <f>[2]Sum!M71/1000</f>
        <v>0</v>
      </c>
      <c r="N82" s="6">
        <f>[2]Sum!N71/1000</f>
        <v>0</v>
      </c>
      <c r="O82" s="6">
        <f>[2]Sum!O71/1000</f>
        <v>0</v>
      </c>
      <c r="P82" s="6">
        <f>[2]Sum!P71/1000</f>
        <v>2.012</v>
      </c>
      <c r="Q82" s="6">
        <f>[2]Sum!Q71/1000</f>
        <v>0.16063</v>
      </c>
      <c r="R82" s="6">
        <f>[2]Sum!R71/1000</f>
        <v>0</v>
      </c>
      <c r="S82" s="6">
        <f>[2]Sum!S71/1000</f>
        <v>3.6670000000000001E-2</v>
      </c>
      <c r="T82" s="6">
        <f>[2]Sum!T71/1000</f>
        <v>0</v>
      </c>
    </row>
    <row r="83" spans="2:20" x14ac:dyDescent="0.3">
      <c r="B83">
        <f>[2]Sum!B72</f>
        <v>2013</v>
      </c>
      <c r="C83" s="6">
        <f>[2]Sum!C72/1000</f>
        <v>0.92300000000000004</v>
      </c>
      <c r="D83" s="6">
        <f>[2]Sum!D72/1000</f>
        <v>0</v>
      </c>
      <c r="E83" s="6">
        <f>[2]Sum!E72/1000</f>
        <v>0.02</v>
      </c>
      <c r="F83" s="6">
        <f>[2]Sum!F72/1000</f>
        <v>0</v>
      </c>
      <c r="G83" s="6">
        <f>[2]Sum!G72/1000</f>
        <v>0.36</v>
      </c>
      <c r="H83" s="6">
        <f>[2]Sum!H72/1000</f>
        <v>9.5600000000000598E-3</v>
      </c>
      <c r="I83" s="6">
        <f>[2]Sum!I72/1000</f>
        <v>0.43198999999999999</v>
      </c>
      <c r="J83" s="6">
        <f>[2]Sum!J72/1000</f>
        <v>0</v>
      </c>
      <c r="K83" s="6">
        <f>[2]Sum!K72/1000</f>
        <v>0.63400000000000001</v>
      </c>
      <c r="L83" s="6">
        <f>[2]Sum!L72/1000</f>
        <v>2.3785500000000002</v>
      </c>
      <c r="M83" s="6">
        <f>[2]Sum!M72/1000</f>
        <v>0</v>
      </c>
      <c r="N83" s="6">
        <f>[2]Sum!N72/1000</f>
        <v>0</v>
      </c>
      <c r="O83" s="6">
        <f>[2]Sum!O72/1000</f>
        <v>0</v>
      </c>
      <c r="P83" s="6">
        <f>[2]Sum!P72/1000</f>
        <v>2.0129999999999999</v>
      </c>
      <c r="Q83" s="6">
        <f>[2]Sum!Q72/1000</f>
        <v>0.15776999999999999</v>
      </c>
      <c r="R83" s="6">
        <f>[2]Sum!R72/1000</f>
        <v>0</v>
      </c>
      <c r="S83" s="6">
        <f>[2]Sum!S72/1000</f>
        <v>0</v>
      </c>
      <c r="T83" s="6">
        <f>[2]Sum!T72/1000</f>
        <v>0</v>
      </c>
    </row>
    <row r="84" spans="2:20" x14ac:dyDescent="0.3">
      <c r="B84">
        <f>[2]Sum!B73</f>
        <v>2014</v>
      </c>
      <c r="C84" s="6">
        <f>[2]Sum!C73/1000</f>
        <v>1.0720000000000001</v>
      </c>
      <c r="D84" s="6">
        <f>[2]Sum!D73/1000</f>
        <v>0</v>
      </c>
      <c r="E84" s="6">
        <f>[2]Sum!E73/1000</f>
        <v>2.1174500000000003</v>
      </c>
      <c r="F84" s="6">
        <f>[2]Sum!F73/1000</f>
        <v>3.6890000000000103E-2</v>
      </c>
      <c r="G84" s="6">
        <f>[2]Sum!G73/1000</f>
        <v>1.9282800000000007</v>
      </c>
      <c r="H84" s="6">
        <f>[2]Sum!H73/1000</f>
        <v>0</v>
      </c>
      <c r="I84" s="6">
        <f>[2]Sum!I73/1000</f>
        <v>0.33100000000000002</v>
      </c>
      <c r="J84" s="6">
        <f>[2]Sum!J73/1000</f>
        <v>0.05</v>
      </c>
      <c r="K84" s="6">
        <f>[2]Sum!K73/1000</f>
        <v>0.60199999999999998</v>
      </c>
      <c r="L84" s="6">
        <f>[2]Sum!L73/1000</f>
        <v>6.137620000000001</v>
      </c>
      <c r="M84" s="6">
        <f>[2]Sum!M73/1000</f>
        <v>0</v>
      </c>
      <c r="N84" s="6">
        <f>[2]Sum!N73/1000</f>
        <v>0</v>
      </c>
      <c r="O84" s="6">
        <f>[2]Sum!O73/1000</f>
        <v>0</v>
      </c>
      <c r="P84" s="6">
        <f>[2]Sum!P73/1000</f>
        <v>2.0139999999999998</v>
      </c>
      <c r="Q84" s="6">
        <f>[2]Sum!Q73/1000</f>
        <v>3.6299999999999956E-3</v>
      </c>
      <c r="R84" s="6">
        <f>[2]Sum!R73/1000</f>
        <v>0</v>
      </c>
      <c r="S84" s="6">
        <f>[2]Sum!S73/1000</f>
        <v>0.13844000000000001</v>
      </c>
      <c r="T84" s="6">
        <f>[2]Sum!T73/1000</f>
        <v>0</v>
      </c>
    </row>
    <row r="85" spans="2:20" x14ac:dyDescent="0.3">
      <c r="B85">
        <f>[2]Sum!B74</f>
        <v>2015</v>
      </c>
      <c r="C85" s="6">
        <f>[2]Sum!C74/1000</f>
        <v>2.2690000000000001</v>
      </c>
      <c r="D85" s="6">
        <f>[2]Sum!D74/1000</f>
        <v>0</v>
      </c>
      <c r="E85" s="6">
        <f>[2]Sum!E74/1000</f>
        <v>2.3769999999999982E-2</v>
      </c>
      <c r="F85" s="6">
        <f>[2]Sum!F74/1000</f>
        <v>0</v>
      </c>
      <c r="G85" s="6">
        <f>[2]Sum!G74/1000</f>
        <v>0.2071299999999992</v>
      </c>
      <c r="H85" s="6">
        <f>[2]Sum!H74/1000</f>
        <v>8.5000000000002272E-4</v>
      </c>
      <c r="I85" s="6">
        <f>[2]Sum!I74/1000</f>
        <v>0.41699999999999998</v>
      </c>
      <c r="J85" s="6">
        <f>[2]Sum!J74/1000</f>
        <v>0.1</v>
      </c>
      <c r="K85" s="6">
        <f>[2]Sum!K74/1000</f>
        <v>0.65300000000000002</v>
      </c>
      <c r="L85" s="6">
        <f>[2]Sum!L74/1000</f>
        <v>3.6707499999999991</v>
      </c>
      <c r="M85" s="6">
        <f>[2]Sum!M74/1000</f>
        <v>6.0212999999999992</v>
      </c>
      <c r="N85" s="6">
        <f>[2]Sum!N74/1000</f>
        <v>0</v>
      </c>
      <c r="O85" s="6">
        <f>[2]Sum!O74/1000</f>
        <v>0</v>
      </c>
      <c r="P85" s="6">
        <f>[2]Sum!P74/1000</f>
        <v>2.0150000000000001</v>
      </c>
      <c r="Q85" s="6">
        <f>[2]Sum!Q74/1000</f>
        <v>1.6100000000000135E-3</v>
      </c>
      <c r="R85" s="6">
        <f>[2]Sum!R74/1000</f>
        <v>0</v>
      </c>
      <c r="S85" s="6">
        <f>[2]Sum!S74/1000</f>
        <v>8.5940000000000003E-2</v>
      </c>
      <c r="T85" s="6">
        <f>[2]Sum!T74/1000</f>
        <v>0</v>
      </c>
    </row>
    <row r="86" spans="2:20" x14ac:dyDescent="0.3">
      <c r="B86">
        <f>[2]Sum!B75</f>
        <v>2016</v>
      </c>
      <c r="C86" s="6">
        <f>[2]Sum!C75/1000</f>
        <v>1.397</v>
      </c>
      <c r="D86" s="6">
        <f>[2]Sum!D75/1000</f>
        <v>0</v>
      </c>
      <c r="E86" s="6">
        <f>[2]Sum!E75/1000</f>
        <v>2.1349999999999911E-2</v>
      </c>
      <c r="F86" s="6">
        <f>[2]Sum!F75/1000</f>
        <v>0</v>
      </c>
      <c r="G86" s="6">
        <f>[2]Sum!G75/1000</f>
        <v>1.5783399999999983</v>
      </c>
      <c r="H86" s="6">
        <f>[2]Sum!H75/1000</f>
        <v>5.4900000000000088E-3</v>
      </c>
      <c r="I86" s="6">
        <f>[2]Sum!I75/1000</f>
        <v>0.40100000000000002</v>
      </c>
      <c r="J86" s="6">
        <f>[2]Sum!J75/1000</f>
        <v>0.05</v>
      </c>
      <c r="K86" s="6">
        <f>[2]Sum!K75/1000</f>
        <v>0</v>
      </c>
      <c r="L86" s="6">
        <f>[2]Sum!L75/1000</f>
        <v>3.4531799999999984</v>
      </c>
      <c r="M86" s="6">
        <f>[2]Sum!M75/1000</f>
        <v>1.6789000000000014</v>
      </c>
      <c r="N86" s="6">
        <f>[2]Sum!N75/1000</f>
        <v>0</v>
      </c>
      <c r="O86" s="6">
        <f>[2]Sum!O75/1000</f>
        <v>0</v>
      </c>
      <c r="P86" s="6">
        <f>[2]Sum!P75/1000</f>
        <v>2.016</v>
      </c>
      <c r="Q86" s="6">
        <f>[2]Sum!Q75/1000</f>
        <v>4.0699999999999365E-3</v>
      </c>
      <c r="R86" s="6">
        <f>[2]Sum!R75/1000</f>
        <v>0</v>
      </c>
      <c r="S86" s="6">
        <f>[2]Sum!S75/1000</f>
        <v>7.980999999999995E-2</v>
      </c>
      <c r="T86" s="6">
        <f>[2]Sum!T75/1000</f>
        <v>0</v>
      </c>
    </row>
    <row r="87" spans="2:20" x14ac:dyDescent="0.3">
      <c r="B87">
        <f>[2]Sum!B76</f>
        <v>2017</v>
      </c>
      <c r="C87" s="6">
        <f>[2]Sum!C76/1000</f>
        <v>2.1890000000000001</v>
      </c>
      <c r="D87" s="6">
        <f>[2]Sum!D76/1000</f>
        <v>0</v>
      </c>
      <c r="E87" s="6">
        <f>[2]Sum!E76/1000</f>
        <v>0</v>
      </c>
      <c r="F87" s="6">
        <f>[2]Sum!F76/1000</f>
        <v>0</v>
      </c>
      <c r="G87" s="6">
        <f>[2]Sum!G76/1000</f>
        <v>1.1990299999999989</v>
      </c>
      <c r="H87" s="6">
        <f>[2]Sum!H76/1000</f>
        <v>7.2999999999999541E-3</v>
      </c>
      <c r="I87" s="6">
        <f>[2]Sum!I76/1000</f>
        <v>0</v>
      </c>
      <c r="J87" s="6">
        <f>[2]Sum!J76/1000</f>
        <v>0</v>
      </c>
      <c r="K87" s="6">
        <f>[2]Sum!K76/1000</f>
        <v>0</v>
      </c>
      <c r="L87" s="6">
        <f>[2]Sum!L76/1000</f>
        <v>3.3953299999999991</v>
      </c>
      <c r="M87" s="6">
        <f>[2]Sum!M76/1000</f>
        <v>1.441380000000001</v>
      </c>
      <c r="N87" s="6">
        <f>[2]Sum!N76/1000</f>
        <v>0</v>
      </c>
      <c r="O87" s="6">
        <f>[2]Sum!O76/1000</f>
        <v>0</v>
      </c>
      <c r="P87" s="6">
        <f>[2]Sum!P76/1000</f>
        <v>2.0169999999999999</v>
      </c>
      <c r="Q87" s="6">
        <f>[2]Sum!Q76/1000</f>
        <v>9.300000000000637E-4</v>
      </c>
      <c r="R87" s="6">
        <f>[2]Sum!R76/1000</f>
        <v>0</v>
      </c>
      <c r="S87" s="6">
        <f>[2]Sum!S76/1000</f>
        <v>8.8190000000000004E-2</v>
      </c>
      <c r="T87" s="6">
        <f>[2]Sum!T76/1000</f>
        <v>0</v>
      </c>
    </row>
    <row r="88" spans="2:20" x14ac:dyDescent="0.3">
      <c r="B88">
        <f>[2]Sum!B77</f>
        <v>2018</v>
      </c>
      <c r="C88" s="6">
        <f>[2]Sum!C77/1000</f>
        <v>0.94072999999999596</v>
      </c>
      <c r="D88" s="6">
        <f>[2]Sum!D77/1000</f>
        <v>0</v>
      </c>
      <c r="E88" s="6">
        <f>[2]Sum!E77/1000</f>
        <v>0</v>
      </c>
      <c r="F88" s="6">
        <f>[2]Sum!F77/1000</f>
        <v>0</v>
      </c>
      <c r="G88" s="6">
        <f>[2]Sum!G77/1000</f>
        <v>2.1834000000000016</v>
      </c>
      <c r="H88" s="6">
        <f>[2]Sum!H77/1000</f>
        <v>0.10431000000000006</v>
      </c>
      <c r="I88" s="6">
        <f>[2]Sum!I77/1000</f>
        <v>0</v>
      </c>
      <c r="J88" s="6">
        <f>[2]Sum!J77/1000</f>
        <v>0</v>
      </c>
      <c r="K88" s="6">
        <f>[2]Sum!K77/1000</f>
        <v>0</v>
      </c>
      <c r="L88" s="6">
        <f>[2]Sum!L77/1000</f>
        <v>3.2284399999999973</v>
      </c>
      <c r="M88" s="6">
        <f>[2]Sum!M77/1000</f>
        <v>1.0271599999999963</v>
      </c>
      <c r="N88" s="6">
        <f>[2]Sum!N77/1000</f>
        <v>0</v>
      </c>
      <c r="O88" s="6">
        <f>[2]Sum!O77/1000</f>
        <v>0</v>
      </c>
      <c r="P88" s="6">
        <f>[2]Sum!P77/1000</f>
        <v>2.0179999999999998</v>
      </c>
      <c r="Q88" s="6">
        <f>[2]Sum!Q77/1000</f>
        <v>0</v>
      </c>
      <c r="R88" s="6">
        <f>[2]Sum!R77/1000</f>
        <v>0</v>
      </c>
      <c r="S88" s="6">
        <f>[2]Sum!S77/1000</f>
        <v>0.27826999999999996</v>
      </c>
      <c r="T88" s="6">
        <f>[2]Sum!T77/1000</f>
        <v>0</v>
      </c>
    </row>
    <row r="89" spans="2:20" x14ac:dyDescent="0.3">
      <c r="B89">
        <f>[2]Sum!B78</f>
        <v>2019</v>
      </c>
      <c r="C89" s="6">
        <f>[2]Sum!C78/1000</f>
        <v>1.7748199999999996</v>
      </c>
      <c r="D89" s="6">
        <f>[2]Sum!D78/1000</f>
        <v>0</v>
      </c>
      <c r="E89" s="6">
        <f>[2]Sum!E78/1000</f>
        <v>0</v>
      </c>
      <c r="F89" s="6">
        <f>[2]Sum!F78/1000</f>
        <v>0</v>
      </c>
      <c r="G89" s="6">
        <f>[2]Sum!G78/1000</f>
        <v>1.201260000000002</v>
      </c>
      <c r="H89" s="6">
        <f>[2]Sum!H78/1000</f>
        <v>5.5330000000000039E-2</v>
      </c>
      <c r="I89" s="6">
        <f>[2]Sum!I78/1000</f>
        <v>0</v>
      </c>
      <c r="J89" s="6">
        <f>[2]Sum!J78/1000</f>
        <v>0</v>
      </c>
      <c r="K89" s="6">
        <f>[2]Sum!K78/1000</f>
        <v>0</v>
      </c>
      <c r="L89" s="6">
        <f>[2]Sum!L78/1000</f>
        <v>3.0314100000000015</v>
      </c>
      <c r="M89" s="6">
        <f>[2]Sum!M78/1000</f>
        <v>0.75374000000000518</v>
      </c>
      <c r="N89" s="6">
        <f>[2]Sum!N78/1000</f>
        <v>0</v>
      </c>
      <c r="O89" s="6">
        <f>[2]Sum!O78/1000</f>
        <v>0</v>
      </c>
      <c r="P89" s="6">
        <f>[2]Sum!P78/1000</f>
        <v>2.0190000000000001</v>
      </c>
      <c r="Q89" s="6">
        <f>[2]Sum!Q78/1000</f>
        <v>-1.4009999999999991E-2</v>
      </c>
      <c r="R89" s="6">
        <f>[2]Sum!R78/1000</f>
        <v>0</v>
      </c>
      <c r="S89" s="6">
        <f>[2]Sum!S78/1000</f>
        <v>0.1440200000000002</v>
      </c>
      <c r="T89" s="6">
        <f>[2]Sum!T78/1000</f>
        <v>0</v>
      </c>
    </row>
    <row r="90" spans="2:20" x14ac:dyDescent="0.3">
      <c r="B90">
        <f>[2]Sum!B79</f>
        <v>2020</v>
      </c>
      <c r="C90" s="6">
        <f>[2]Sum!C79/1000</f>
        <v>1.0370800000000018</v>
      </c>
      <c r="D90" s="6">
        <f>[2]Sum!D79/1000</f>
        <v>0</v>
      </c>
      <c r="E90" s="6">
        <f>[2]Sum!E79/1000</f>
        <v>0</v>
      </c>
      <c r="F90" s="6">
        <f>[2]Sum!F79/1000</f>
        <v>0</v>
      </c>
      <c r="G90" s="6">
        <f>[2]Sum!G79/1000</f>
        <v>1.8776599999999999</v>
      </c>
      <c r="H90" s="6">
        <f>[2]Sum!H79/1000</f>
        <v>2.0499999999999546E-3</v>
      </c>
      <c r="I90" s="6">
        <f>[2]Sum!I79/1000</f>
        <v>0</v>
      </c>
      <c r="J90" s="6">
        <f>[2]Sum!J79/1000</f>
        <v>0</v>
      </c>
      <c r="K90" s="6">
        <f>[2]Sum!K79/1000</f>
        <v>0</v>
      </c>
      <c r="L90" s="6">
        <f>[2]Sum!L79/1000</f>
        <v>2.916790000000002</v>
      </c>
      <c r="M90" s="6">
        <f>[2]Sum!M79/1000</f>
        <v>0.88786000000000054</v>
      </c>
      <c r="N90" s="6">
        <f>[2]Sum!N79/1000</f>
        <v>0</v>
      </c>
      <c r="O90" s="6">
        <f>[2]Sum!O79/1000</f>
        <v>0</v>
      </c>
      <c r="P90" s="6">
        <f>[2]Sum!P79/1000</f>
        <v>2.02</v>
      </c>
      <c r="Q90" s="6">
        <f>[2]Sum!Q79/1000</f>
        <v>-0.14354000000000008</v>
      </c>
      <c r="R90" s="6">
        <f>[2]Sum!R79/1000</f>
        <v>0</v>
      </c>
      <c r="S90" s="6">
        <f>[2]Sum!S79/1000</f>
        <v>0.1223599999999999</v>
      </c>
      <c r="T90" s="6">
        <f>[2]Sum!T79/1000</f>
        <v>0</v>
      </c>
    </row>
    <row r="91" spans="2:20" x14ac:dyDescent="0.3">
      <c r="B91">
        <f>[2]Sum!B80</f>
        <v>2021</v>
      </c>
      <c r="C91" s="6">
        <f>[2]Sum!C80/1000</f>
        <v>0.59148000000000323</v>
      </c>
      <c r="D91" s="6">
        <f>[2]Sum!D80/1000</f>
        <v>0</v>
      </c>
      <c r="E91" s="6">
        <f>[2]Sum!E80/1000</f>
        <v>0.86295000000000033</v>
      </c>
      <c r="F91" s="6">
        <f>[2]Sum!F80/1000</f>
        <v>0</v>
      </c>
      <c r="G91" s="6">
        <f>[2]Sum!G80/1000</f>
        <v>1.3698999999999979</v>
      </c>
      <c r="H91" s="6">
        <f>[2]Sum!H80/1000</f>
        <v>0.28604999999999997</v>
      </c>
      <c r="I91" s="6">
        <f>[2]Sum!I80/1000</f>
        <v>0</v>
      </c>
      <c r="J91" s="6">
        <f>[2]Sum!J80/1000</f>
        <v>0</v>
      </c>
      <c r="K91" s="6">
        <f>[2]Sum!K80/1000</f>
        <v>0</v>
      </c>
      <c r="L91" s="6">
        <f>[2]Sum!L80/1000</f>
        <v>3.110380000000001</v>
      </c>
      <c r="M91" s="6">
        <f>[2]Sum!M80/1000</f>
        <v>0.60551999999999684</v>
      </c>
      <c r="N91" s="6">
        <f>[2]Sum!N80/1000</f>
        <v>0</v>
      </c>
      <c r="O91" s="6">
        <f>[2]Sum!O80/1000</f>
        <v>0</v>
      </c>
      <c r="P91" s="6">
        <f>[2]Sum!P80/1000</f>
        <v>2.0209999999999999</v>
      </c>
      <c r="Q91" s="6">
        <f>[2]Sum!Q80/1000</f>
        <v>-0.14517000000000008</v>
      </c>
      <c r="R91" s="6">
        <f>[2]Sum!R80/1000</f>
        <v>0</v>
      </c>
      <c r="S91" s="6">
        <f>[2]Sum!S80/1000</f>
        <v>5.349000000000001E-2</v>
      </c>
      <c r="T91" s="6">
        <f>[2]Sum!T80/1000</f>
        <v>0</v>
      </c>
    </row>
    <row r="92" spans="2:20" x14ac:dyDescent="0.3">
      <c r="B92">
        <f>[2]Sum!B81</f>
        <v>2022</v>
      </c>
      <c r="C92" s="6">
        <f>[2]Sum!C81/1000</f>
        <v>0.49671999999999389</v>
      </c>
      <c r="D92" s="6">
        <f>[2]Sum!D81/1000</f>
        <v>0</v>
      </c>
      <c r="E92" s="6">
        <f>[2]Sum!E81/1000</f>
        <v>1.1185299999999998</v>
      </c>
      <c r="F92" s="6">
        <f>[2]Sum!F81/1000</f>
        <v>0</v>
      </c>
      <c r="G92" s="6">
        <f>[2]Sum!G81/1000</f>
        <v>1.55</v>
      </c>
      <c r="H92" s="6">
        <f>[2]Sum!H81/1000</f>
        <v>0.1774100000000001</v>
      </c>
      <c r="I92" s="6">
        <f>[2]Sum!I81/1000</f>
        <v>0</v>
      </c>
      <c r="J92" s="6">
        <f>[2]Sum!J81/1000</f>
        <v>0</v>
      </c>
      <c r="K92" s="6">
        <f>[2]Sum!K81/1000</f>
        <v>1.0043299999999999</v>
      </c>
      <c r="L92" s="6">
        <f>[2]Sum!L81/1000</f>
        <v>4.3469899999999937</v>
      </c>
      <c r="M92" s="6">
        <f>[2]Sum!M81/1000</f>
        <v>1.4491399999999994</v>
      </c>
      <c r="N92" s="6">
        <f>[2]Sum!N81/1000</f>
        <v>0</v>
      </c>
      <c r="O92" s="6">
        <f>[2]Sum!O81/1000</f>
        <v>0</v>
      </c>
      <c r="P92" s="6">
        <f>[2]Sum!P81/1000</f>
        <v>2.0219999999999998</v>
      </c>
      <c r="Q92" s="6">
        <f>[2]Sum!Q81/1000</f>
        <v>-0.13897999999999991</v>
      </c>
      <c r="R92" s="6">
        <f>[2]Sum!R81/1000</f>
        <v>0</v>
      </c>
      <c r="S92" s="6">
        <f>[2]Sum!S81/1000</f>
        <v>6.0929999999999838E-2</v>
      </c>
      <c r="T92" s="6">
        <f>[2]Sum!T81/1000</f>
        <v>0</v>
      </c>
    </row>
    <row r="93" spans="2:20" x14ac:dyDescent="0.3">
      <c r="B93">
        <f>[2]Sum!B82</f>
        <v>2023</v>
      </c>
      <c r="C93" s="6">
        <f>[2]Sum!C82/1000</f>
        <v>1.0326600000000035</v>
      </c>
      <c r="D93" s="6">
        <f>[2]Sum!D82/1000</f>
        <v>0</v>
      </c>
      <c r="E93" s="6">
        <f>[2]Sum!E82/1000</f>
        <v>1.2124099999999998</v>
      </c>
      <c r="F93" s="6">
        <f>[2]Sum!F82/1000</f>
        <v>0</v>
      </c>
      <c r="G93" s="6">
        <f>[2]Sum!G82/1000</f>
        <v>2.1225000000000001</v>
      </c>
      <c r="H93" s="6">
        <f>[2]Sum!H82/1000</f>
        <v>0.65391999999999983</v>
      </c>
      <c r="I93" s="6">
        <f>[2]Sum!I82/1000</f>
        <v>0</v>
      </c>
      <c r="J93" s="6">
        <f>[2]Sum!J82/1000</f>
        <v>0</v>
      </c>
      <c r="K93" s="6">
        <f>[2]Sum!K82/1000</f>
        <v>1.5</v>
      </c>
      <c r="L93" s="6">
        <f>[2]Sum!L82/1000</f>
        <v>6.5214900000000036</v>
      </c>
      <c r="M93" s="6">
        <f>[2]Sum!M82/1000</f>
        <v>2.6381999999999972</v>
      </c>
      <c r="N93" s="6">
        <f>[2]Sum!N82/1000</f>
        <v>0</v>
      </c>
      <c r="O93" s="6">
        <f>[2]Sum!O82/1000</f>
        <v>0</v>
      </c>
      <c r="P93" s="6">
        <f>[2]Sum!P82/1000</f>
        <v>2.0230000000000001</v>
      </c>
      <c r="Q93" s="6">
        <f>[2]Sum!Q82/1000</f>
        <v>0</v>
      </c>
      <c r="R93" s="6">
        <f>[2]Sum!R82/1000</f>
        <v>0</v>
      </c>
      <c r="S93" s="6">
        <f>[2]Sum!S82/1000</f>
        <v>6.7180000000000059E-2</v>
      </c>
      <c r="T93" s="6">
        <f>[2]Sum!T82/1000</f>
        <v>0</v>
      </c>
    </row>
    <row r="94" spans="2:20" x14ac:dyDescent="0.3">
      <c r="B94">
        <f>[2]Sum!B83</f>
        <v>2024</v>
      </c>
      <c r="C94" s="6">
        <f>[2]Sum!C83/1000</f>
        <v>1.0278099999999977</v>
      </c>
      <c r="D94" s="6">
        <f>[2]Sum!D83/1000</f>
        <v>0</v>
      </c>
      <c r="E94" s="6">
        <f>[2]Sum!E83/1000</f>
        <v>1.1088999999999996</v>
      </c>
      <c r="F94" s="6">
        <f>[2]Sum!F83/1000</f>
        <v>0</v>
      </c>
      <c r="G94" s="6">
        <f>[2]Sum!G83/1000</f>
        <v>1.4265000000000001</v>
      </c>
      <c r="H94" s="6">
        <f>[2]Sum!H83/1000</f>
        <v>0.59016000000000035</v>
      </c>
      <c r="I94" s="6">
        <f>[2]Sum!I83/1000</f>
        <v>0</v>
      </c>
      <c r="J94" s="6">
        <f>[2]Sum!J83/1000</f>
        <v>0</v>
      </c>
      <c r="K94" s="6">
        <f>[2]Sum!K83/1000</f>
        <v>1.5023000000000002</v>
      </c>
      <c r="L94" s="6">
        <f>[2]Sum!L83/1000</f>
        <v>5.6556699999999971</v>
      </c>
      <c r="M94" s="6">
        <f>[2]Sum!M83/1000</f>
        <v>2.6758800000000047</v>
      </c>
      <c r="N94" s="6">
        <f>[2]Sum!N83/1000</f>
        <v>0</v>
      </c>
      <c r="O94" s="6">
        <f>[2]Sum!O83/1000</f>
        <v>0</v>
      </c>
      <c r="P94" s="6">
        <f>[2]Sum!P83/1000</f>
        <v>2.024</v>
      </c>
      <c r="Q94" s="6">
        <f>[2]Sum!Q83/1000</f>
        <v>0</v>
      </c>
      <c r="R94" s="6">
        <f>[2]Sum!R83/1000</f>
        <v>0</v>
      </c>
      <c r="S94" s="6">
        <f>[2]Sum!S83/1000</f>
        <v>9.847000000000003E-2</v>
      </c>
      <c r="T94" s="6">
        <f>[2]Sum!T83/1000</f>
        <v>0</v>
      </c>
    </row>
    <row r="95" spans="2:20" x14ac:dyDescent="0.3">
      <c r="B95">
        <f>[2]Sum!B84</f>
        <v>2025</v>
      </c>
      <c r="C95" s="6">
        <f>[2]Sum!C84/1000</f>
        <v>-1.9</v>
      </c>
      <c r="D95" s="6">
        <f>[2]Sum!D84/1000</f>
        <v>-0.191</v>
      </c>
      <c r="E95" s="6">
        <f>[2]Sum!E84/1000</f>
        <v>0.78902000000000139</v>
      </c>
      <c r="F95" s="6">
        <f>[2]Sum!F84/1000</f>
        <v>1.5999999999999999</v>
      </c>
      <c r="G95" s="6">
        <f>[2]Sum!G84/1000</f>
        <v>2.0756000000000023</v>
      </c>
      <c r="H95" s="6">
        <f>[2]Sum!H84/1000</f>
        <v>9.279999999999973E-2</v>
      </c>
      <c r="I95" s="6">
        <f>[2]Sum!I84/1000</f>
        <v>0</v>
      </c>
      <c r="J95" s="6">
        <f>[2]Sum!J84/1000</f>
        <v>0</v>
      </c>
      <c r="K95" s="6">
        <f>[2]Sum!K84/1000</f>
        <v>1.6856400000000002</v>
      </c>
      <c r="L95" s="6">
        <f>[2]Sum!L84/1000</f>
        <v>4.1520600000000032</v>
      </c>
      <c r="M95" s="6">
        <f>[2]Sum!M84/1000</f>
        <v>1.9313199999999924</v>
      </c>
      <c r="N95" s="6">
        <f>[2]Sum!N84/1000</f>
        <v>0</v>
      </c>
      <c r="O95" s="6">
        <f>[2]Sum!O84/1000</f>
        <v>0</v>
      </c>
      <c r="P95" s="6">
        <f>[2]Sum!P84/1000</f>
        <v>2.0249999999999999</v>
      </c>
      <c r="Q95" s="6">
        <f>[2]Sum!Q84/1000</f>
        <v>0.24708000000000005</v>
      </c>
      <c r="R95" s="6">
        <f>[2]Sum!R84/1000</f>
        <v>0</v>
      </c>
      <c r="S95" s="6">
        <f>[2]Sum!S84/1000</f>
        <v>8.1610000000000127E-2</v>
      </c>
      <c r="T95" s="6">
        <f>[2]Sum!T84/1000</f>
        <v>0</v>
      </c>
    </row>
    <row r="96" spans="2:20" x14ac:dyDescent="0.3">
      <c r="B96">
        <f>[2]Sum!B85</f>
        <v>2026</v>
      </c>
      <c r="C96" s="6">
        <f>[2]Sum!C85/1000</f>
        <v>0</v>
      </c>
      <c r="D96" s="6">
        <f>[2]Sum!D85/1000</f>
        <v>-0.34200000000000003</v>
      </c>
      <c r="E96" s="6">
        <f>[2]Sum!E85/1000</f>
        <v>0.85551999999999861</v>
      </c>
      <c r="F96" s="6">
        <f>[2]Sum!F85/1000</f>
        <v>1.6000000000000005</v>
      </c>
      <c r="G96" s="6">
        <f>[2]Sum!G85/1000</f>
        <v>0.9</v>
      </c>
      <c r="H96" s="6">
        <f>[2]Sum!H85/1000</f>
        <v>0</v>
      </c>
      <c r="I96" s="6">
        <f>[2]Sum!I85/1000</f>
        <v>0</v>
      </c>
      <c r="J96" s="6">
        <f>[2]Sum!J85/1000</f>
        <v>0</v>
      </c>
      <c r="K96" s="6">
        <f>[2]Sum!K85/1000</f>
        <v>0.21117000000000008</v>
      </c>
      <c r="L96" s="6">
        <f>[2]Sum!L85/1000</f>
        <v>3.2246899999999989</v>
      </c>
      <c r="M96" s="6">
        <f>[2]Sum!M85/1000</f>
        <v>0.52000000000001456</v>
      </c>
      <c r="N96" s="6">
        <f>[2]Sum!N85/1000</f>
        <v>0</v>
      </c>
      <c r="O96" s="6">
        <f>[2]Sum!O85/1000</f>
        <v>0</v>
      </c>
      <c r="P96" s="6">
        <f>[2]Sum!P85/1000</f>
        <v>2.0259999999999998</v>
      </c>
      <c r="Q96" s="6">
        <f>[2]Sum!Q85/1000</f>
        <v>-9.300000000000637E-4</v>
      </c>
      <c r="R96" s="6">
        <f>[2]Sum!R85/1000</f>
        <v>0</v>
      </c>
      <c r="S96" s="6">
        <f>[2]Sum!S85/1000</f>
        <v>6.4950000000000049E-2</v>
      </c>
      <c r="T96" s="6">
        <f>[2]Sum!T85/1000</f>
        <v>0</v>
      </c>
    </row>
    <row r="97" spans="1:20" x14ac:dyDescent="0.3">
      <c r="B97">
        <f>[2]Sum!B86</f>
        <v>2027</v>
      </c>
      <c r="C97" s="6">
        <f>[2]Sum!C86/1000</f>
        <v>0</v>
      </c>
      <c r="D97" s="6">
        <f>[2]Sum!D86/1000</f>
        <v>0</v>
      </c>
      <c r="E97" s="6">
        <f>[2]Sum!E86/1000</f>
        <v>0.3732999999999993</v>
      </c>
      <c r="F97" s="6">
        <f>[2]Sum!F86/1000</f>
        <v>1.6</v>
      </c>
      <c r="G97" s="6">
        <f>[2]Sum!G86/1000</f>
        <v>0.9</v>
      </c>
      <c r="H97" s="6">
        <f>[2]Sum!H86/1000</f>
        <v>0</v>
      </c>
      <c r="I97" s="6">
        <f>[2]Sum!I86/1000</f>
        <v>0</v>
      </c>
      <c r="J97" s="6">
        <f>[2]Sum!J86/1000</f>
        <v>0</v>
      </c>
      <c r="K97" s="6">
        <f>[2]Sum!K86/1000</f>
        <v>0.19146000000000005</v>
      </c>
      <c r="L97" s="6">
        <f>[2]Sum!L86/1000</f>
        <v>3.0647599999999993</v>
      </c>
      <c r="M97" s="6">
        <f>[2]Sum!M86/1000</f>
        <v>0.61071999999998661</v>
      </c>
      <c r="N97" s="6">
        <f>[2]Sum!N86/1000</f>
        <v>0</v>
      </c>
      <c r="O97" s="6">
        <f>[2]Sum!O86/1000</f>
        <v>0</v>
      </c>
      <c r="P97" s="6">
        <f>[2]Sum!P86/1000</f>
        <v>2.0270000000000001</v>
      </c>
      <c r="Q97" s="6">
        <f>[2]Sum!Q86/1000</f>
        <v>0</v>
      </c>
      <c r="R97" s="6">
        <f>[2]Sum!R86/1000</f>
        <v>0</v>
      </c>
      <c r="S97" s="6">
        <f>[2]Sum!S86/1000</f>
        <v>6.6009999999999985E-2</v>
      </c>
      <c r="T97" s="6">
        <f>[2]Sum!T86/1000</f>
        <v>0</v>
      </c>
    </row>
    <row r="98" spans="1:20" x14ac:dyDescent="0.3">
      <c r="B98">
        <f>[2]Sum!B87</f>
        <v>2028</v>
      </c>
      <c r="C98" s="6">
        <f>[2]Sum!C87/1000</f>
        <v>0</v>
      </c>
      <c r="D98" s="6">
        <f>[2]Sum!D87/1000</f>
        <v>0</v>
      </c>
      <c r="E98" s="6">
        <f>[2]Sum!E87/1000</f>
        <v>0.7174599999999991</v>
      </c>
      <c r="F98" s="6">
        <f>[2]Sum!F87/1000</f>
        <v>1.5999999999999992</v>
      </c>
      <c r="G98" s="6">
        <f>[2]Sum!G87/1000</f>
        <v>0.89999999999999636</v>
      </c>
      <c r="H98" s="6">
        <f>[2]Sum!H87/1000</f>
        <v>0</v>
      </c>
      <c r="I98" s="6">
        <f>[2]Sum!I87/1000</f>
        <v>0</v>
      </c>
      <c r="J98" s="6">
        <f>[2]Sum!J87/1000</f>
        <v>0</v>
      </c>
      <c r="K98" s="6">
        <f>[2]Sum!K87/1000</f>
        <v>0.18467999999999937</v>
      </c>
      <c r="L98" s="6">
        <f>[2]Sum!L87/1000</f>
        <v>3.4021399999999939</v>
      </c>
      <c r="M98" s="6">
        <f>[2]Sum!M87/1000</f>
        <v>0.58102000000000409</v>
      </c>
      <c r="N98" s="6">
        <f>[2]Sum!N87/1000</f>
        <v>0</v>
      </c>
      <c r="O98" s="6">
        <f>[2]Sum!O87/1000</f>
        <v>0</v>
      </c>
      <c r="P98" s="6">
        <f>[2]Sum!P87/1000</f>
        <v>2.028</v>
      </c>
      <c r="Q98" s="6">
        <f>[2]Sum!Q87/1000</f>
        <v>0</v>
      </c>
      <c r="R98" s="6">
        <f>[2]Sum!R87/1000</f>
        <v>0</v>
      </c>
      <c r="S98" s="6">
        <f>[2]Sum!S87/1000</f>
        <v>5.4749999999999771E-2</v>
      </c>
      <c r="T98" s="6">
        <f>[2]Sum!T87/1000</f>
        <v>0</v>
      </c>
    </row>
    <row r="99" spans="1:20" x14ac:dyDescent="0.3">
      <c r="B99">
        <f>[2]Sum!B88</f>
        <v>2029</v>
      </c>
      <c r="C99" s="6">
        <f>[2]Sum!C88/1000</f>
        <v>0</v>
      </c>
      <c r="D99" s="6">
        <f>[2]Sum!D88/1000</f>
        <v>0</v>
      </c>
      <c r="E99" s="6">
        <f>[2]Sum!E88/1000</f>
        <v>1.1022000000000007</v>
      </c>
      <c r="F99" s="6">
        <f>[2]Sum!F88/1000</f>
        <v>1.6</v>
      </c>
      <c r="G99" s="6">
        <f>[2]Sum!G88/1000</f>
        <v>0.9</v>
      </c>
      <c r="H99" s="6">
        <f>[2]Sum!H88/1000</f>
        <v>0</v>
      </c>
      <c r="I99" s="6">
        <f>[2]Sum!I88/1000</f>
        <v>0</v>
      </c>
      <c r="J99" s="6">
        <f>[2]Sum!J88/1000</f>
        <v>0</v>
      </c>
      <c r="K99" s="6">
        <f>[2]Sum!K88/1000</f>
        <v>0.18645999999999913</v>
      </c>
      <c r="L99" s="6">
        <f>[2]Sum!L88/1000</f>
        <v>3.7886599999999997</v>
      </c>
      <c r="M99" s="6">
        <f>[2]Sum!M88/1000</f>
        <v>0.56983999999999646</v>
      </c>
      <c r="N99" s="6">
        <f>[2]Sum!N88/1000</f>
        <v>0</v>
      </c>
      <c r="O99" s="6">
        <f>[2]Sum!O88/1000</f>
        <v>0</v>
      </c>
      <c r="P99" s="6">
        <f>[2]Sum!P88/1000</f>
        <v>2.0289999999999999</v>
      </c>
      <c r="Q99" s="6">
        <f>[2]Sum!Q88/1000</f>
        <v>-0.37083000000000005</v>
      </c>
      <c r="R99" s="6">
        <f>[2]Sum!R88/1000</f>
        <v>0</v>
      </c>
      <c r="S99" s="6">
        <f>[2]Sum!S88/1000</f>
        <v>8.03900000000001E-2</v>
      </c>
      <c r="T99" s="6">
        <f>[2]Sum!T88/1000</f>
        <v>0</v>
      </c>
    </row>
    <row r="100" spans="1:20" x14ac:dyDescent="0.3">
      <c r="B100">
        <f>[2]Sum!B89</f>
        <v>2030</v>
      </c>
      <c r="C100" s="6">
        <f>[2]Sum!C89/1000</f>
        <v>-2.2800400000000081</v>
      </c>
      <c r="D100" s="6">
        <f>[2]Sum!D89/1000</f>
        <v>0</v>
      </c>
      <c r="E100" s="6">
        <f>[2]Sum!E89/1000</f>
        <v>1</v>
      </c>
      <c r="F100" s="6">
        <f>[2]Sum!F89/1000</f>
        <v>1.5225200000000005</v>
      </c>
      <c r="G100" s="6">
        <f>[2]Sum!G89/1000</f>
        <v>0.9</v>
      </c>
      <c r="H100" s="6">
        <f>[2]Sum!H89/1000</f>
        <v>0</v>
      </c>
      <c r="I100" s="6">
        <f>[2]Sum!I89/1000</f>
        <v>0</v>
      </c>
      <c r="J100" s="6">
        <f>[2]Sum!J89/1000</f>
        <v>0</v>
      </c>
      <c r="K100" s="6">
        <f>[2]Sum!K89/1000</f>
        <v>0</v>
      </c>
      <c r="L100" s="6">
        <f>[2]Sum!L89/1000</f>
        <v>1.1424799999999924</v>
      </c>
      <c r="M100" s="6">
        <f>[2]Sum!M89/1000</f>
        <v>0.52830000000000288</v>
      </c>
      <c r="N100" s="6">
        <f>[2]Sum!N89/1000</f>
        <v>0</v>
      </c>
      <c r="O100" s="6">
        <f>[2]Sum!O89/1000</f>
        <v>0</v>
      </c>
      <c r="P100" s="6">
        <f>[2]Sum!P89/1000</f>
        <v>2.0299999999999998</v>
      </c>
      <c r="Q100" s="6">
        <f>[2]Sum!Q89/1000</f>
        <v>-0.11177999999999992</v>
      </c>
      <c r="R100" s="6">
        <f>[2]Sum!R89/1000</f>
        <v>0</v>
      </c>
      <c r="S100" s="6">
        <f>[2]Sum!S89/1000</f>
        <v>2.5309999999999947E-2</v>
      </c>
      <c r="T100" s="6">
        <f>[2]Sum!T89/1000</f>
        <v>0</v>
      </c>
    </row>
    <row r="102" spans="1:20" x14ac:dyDescent="0.3">
      <c r="A102" t="s">
        <v>14</v>
      </c>
      <c r="B102">
        <f>[1]Sum!B69</f>
        <v>2010</v>
      </c>
      <c r="C102" s="6">
        <f>[1]Sum!C69/1000</f>
        <v>0.38</v>
      </c>
      <c r="D102" s="6">
        <f>[1]Sum!D69/1000</f>
        <v>0.28799999999999998</v>
      </c>
      <c r="E102" s="6">
        <f>[1]Sum!E69/1000</f>
        <v>0.27700000000000002</v>
      </c>
      <c r="F102" s="6">
        <f>[1]Sum!F69/1000</f>
        <v>0</v>
      </c>
      <c r="G102" s="6">
        <f>[1]Sum!G69/1000</f>
        <v>0.432</v>
      </c>
      <c r="H102" s="6">
        <f>[1]Sum!H69/1000</f>
        <v>0.36241999999999996</v>
      </c>
      <c r="I102" s="6">
        <f>[1]Sum!I69/1000</f>
        <v>0</v>
      </c>
      <c r="J102" s="6">
        <f>[1]Sum!J69/1000</f>
        <v>0</v>
      </c>
      <c r="K102" s="6">
        <f>[1]Sum!K69/1000</f>
        <v>0</v>
      </c>
      <c r="L102" s="6">
        <f>[1]Sum!L69/1000</f>
        <v>1.73942</v>
      </c>
      <c r="M102" s="6">
        <f>[1]Sum!M69/1000</f>
        <v>0</v>
      </c>
      <c r="N102" s="6">
        <f>[1]Sum!N69/1000</f>
        <v>0</v>
      </c>
      <c r="O102" s="6">
        <f>[1]Sum!O69/1000</f>
        <v>0</v>
      </c>
      <c r="P102" s="6">
        <f>[1]Sum!P69/1000</f>
        <v>2.0099999999999998</v>
      </c>
      <c r="Q102" s="6">
        <f>[1]Sum!Q69/1000</f>
        <v>0.38486000000000004</v>
      </c>
      <c r="R102" s="6">
        <f>[1]Sum!R69/1000</f>
        <v>0</v>
      </c>
      <c r="S102" s="6">
        <f>[1]Sum!S69/1000</f>
        <v>0</v>
      </c>
      <c r="T102" s="6">
        <f>[1]Sum!T69/1000</f>
        <v>0</v>
      </c>
    </row>
    <row r="103" spans="1:20" x14ac:dyDescent="0.3">
      <c r="B103">
        <f>[1]Sum!B70</f>
        <v>2011</v>
      </c>
      <c r="C103" s="6">
        <f>[1]Sum!C70/1000</f>
        <v>0.67900000000000005</v>
      </c>
      <c r="D103" s="6">
        <f>[1]Sum!D70/1000</f>
        <v>0</v>
      </c>
      <c r="E103" s="6">
        <f>[1]Sum!E70/1000</f>
        <v>1.7999999999999999E-2</v>
      </c>
      <c r="F103" s="6">
        <f>[1]Sum!F70/1000</f>
        <v>0</v>
      </c>
      <c r="G103" s="6">
        <f>[1]Sum!G70/1000</f>
        <v>0.55100000000000005</v>
      </c>
      <c r="H103" s="6">
        <f>[1]Sum!H70/1000</f>
        <v>0.25900000000000001</v>
      </c>
      <c r="I103" s="6">
        <f>[1]Sum!I70/1000</f>
        <v>0</v>
      </c>
      <c r="J103" s="6">
        <f>[1]Sum!J70/1000</f>
        <v>0</v>
      </c>
      <c r="K103" s="6">
        <f>[1]Sum!K70/1000</f>
        <v>0</v>
      </c>
      <c r="L103" s="6">
        <f>[1]Sum!L70/1000</f>
        <v>1.5069999999999999</v>
      </c>
      <c r="M103" s="6">
        <f>[1]Sum!M70/1000</f>
        <v>0</v>
      </c>
      <c r="N103" s="6">
        <f>[1]Sum!N70/1000</f>
        <v>0</v>
      </c>
      <c r="O103" s="6">
        <f>[1]Sum!O70/1000</f>
        <v>0</v>
      </c>
      <c r="P103" s="6">
        <f>[1]Sum!P70/1000</f>
        <v>2.0110000000000001</v>
      </c>
      <c r="Q103" s="6">
        <f>[1]Sum!Q70/1000</f>
        <v>0.28281000000000001</v>
      </c>
      <c r="R103" s="6">
        <f>[1]Sum!R70/1000</f>
        <v>0</v>
      </c>
      <c r="S103" s="6">
        <f>[1]Sum!S70/1000</f>
        <v>0</v>
      </c>
      <c r="T103" s="6">
        <f>[1]Sum!T70/1000</f>
        <v>0</v>
      </c>
    </row>
    <row r="104" spans="1:20" x14ac:dyDescent="0.3">
      <c r="B104">
        <f>[1]Sum!B71</f>
        <v>2012</v>
      </c>
      <c r="C104" s="6">
        <f>[1]Sum!C71/1000</f>
        <v>0.90300000000000002</v>
      </c>
      <c r="D104" s="6">
        <f>[1]Sum!D71/1000</f>
        <v>0.06</v>
      </c>
      <c r="E104" s="6">
        <f>[1]Sum!E71/1000</f>
        <v>0.22700000000000001</v>
      </c>
      <c r="F104" s="6">
        <f>[1]Sum!F71/1000</f>
        <v>0</v>
      </c>
      <c r="G104" s="6">
        <f>[1]Sum!G71/1000</f>
        <v>0.41899999999999998</v>
      </c>
      <c r="H104" s="6">
        <f>[1]Sum!H71/1000</f>
        <v>8.4199999999999997E-2</v>
      </c>
      <c r="I104" s="6">
        <f>[1]Sum!I71/1000</f>
        <v>0</v>
      </c>
      <c r="J104" s="6">
        <f>[1]Sum!J71/1000</f>
        <v>0</v>
      </c>
      <c r="K104" s="6">
        <f>[1]Sum!K71/1000</f>
        <v>0</v>
      </c>
      <c r="L104" s="6">
        <f>[1]Sum!L71/1000</f>
        <v>1.6932</v>
      </c>
      <c r="M104" s="6">
        <f>[1]Sum!M71/1000</f>
        <v>0</v>
      </c>
      <c r="N104" s="6">
        <f>[1]Sum!N71/1000</f>
        <v>0</v>
      </c>
      <c r="O104" s="6">
        <f>[1]Sum!O71/1000</f>
        <v>0</v>
      </c>
      <c r="P104" s="6">
        <f>[1]Sum!P71/1000</f>
        <v>2.012</v>
      </c>
      <c r="Q104" s="6">
        <f>[1]Sum!Q71/1000</f>
        <v>0.23581000000000002</v>
      </c>
      <c r="R104" s="6">
        <f>[1]Sum!R71/1000</f>
        <v>0</v>
      </c>
      <c r="S104" s="6">
        <f>[1]Sum!S71/1000</f>
        <v>3.6670000000000001E-2</v>
      </c>
      <c r="T104" s="6">
        <f>[1]Sum!T71/1000</f>
        <v>0</v>
      </c>
    </row>
    <row r="105" spans="1:20" x14ac:dyDescent="0.3">
      <c r="B105">
        <f>[1]Sum!B72</f>
        <v>2013</v>
      </c>
      <c r="C105" s="6">
        <f>[1]Sum!C72/1000</f>
        <v>0.92300000000000004</v>
      </c>
      <c r="D105" s="6">
        <f>[1]Sum!D72/1000</f>
        <v>0</v>
      </c>
      <c r="E105" s="6">
        <f>[1]Sum!E72/1000</f>
        <v>0.02</v>
      </c>
      <c r="F105" s="6">
        <f>[1]Sum!F72/1000</f>
        <v>0</v>
      </c>
      <c r="G105" s="6">
        <f>[1]Sum!G72/1000</f>
        <v>0.36</v>
      </c>
      <c r="H105" s="6">
        <f>[1]Sum!H72/1000</f>
        <v>9.5600000000000008E-3</v>
      </c>
      <c r="I105" s="6">
        <f>[1]Sum!I72/1000</f>
        <v>0.45637</v>
      </c>
      <c r="J105" s="6">
        <f>[1]Sum!J72/1000</f>
        <v>0</v>
      </c>
      <c r="K105" s="6">
        <f>[1]Sum!K72/1000</f>
        <v>0.63400000000000001</v>
      </c>
      <c r="L105" s="6">
        <f>[1]Sum!L72/1000</f>
        <v>2.40293</v>
      </c>
      <c r="M105" s="6">
        <f>[1]Sum!M72/1000</f>
        <v>0</v>
      </c>
      <c r="N105" s="6">
        <f>[1]Sum!N72/1000</f>
        <v>0</v>
      </c>
      <c r="O105" s="6">
        <f>[1]Sum!O72/1000</f>
        <v>0</v>
      </c>
      <c r="P105" s="6">
        <f>[1]Sum!P72/1000</f>
        <v>2.0129999999999999</v>
      </c>
      <c r="Q105" s="6">
        <f>[1]Sum!Q72/1000</f>
        <v>4.5190000000000001E-2</v>
      </c>
      <c r="R105" s="6">
        <f>[1]Sum!R72/1000</f>
        <v>0</v>
      </c>
      <c r="S105" s="6">
        <f>[1]Sum!S72/1000</f>
        <v>0</v>
      </c>
      <c r="T105" s="6">
        <f>[1]Sum!T72/1000</f>
        <v>0</v>
      </c>
    </row>
    <row r="106" spans="1:20" x14ac:dyDescent="0.3">
      <c r="B106">
        <f>[1]Sum!B73</f>
        <v>2014</v>
      </c>
      <c r="C106" s="6">
        <f>[1]Sum!C73/1000</f>
        <v>1.0720000000000001</v>
      </c>
      <c r="D106" s="6">
        <f>[1]Sum!D73/1000</f>
        <v>0</v>
      </c>
      <c r="E106" s="6">
        <f>[1]Sum!E73/1000</f>
        <v>2.1110499999999996</v>
      </c>
      <c r="F106" s="6">
        <f>[1]Sum!F73/1000</f>
        <v>4.0619999999999996E-2</v>
      </c>
      <c r="G106" s="6">
        <f>[1]Sum!G73/1000</f>
        <v>1.92828</v>
      </c>
      <c r="H106" s="6">
        <f>[1]Sum!H73/1000</f>
        <v>0</v>
      </c>
      <c r="I106" s="6">
        <f>[1]Sum!I73/1000</f>
        <v>0.33100000000000002</v>
      </c>
      <c r="J106" s="6">
        <f>[1]Sum!J73/1000</f>
        <v>0.05</v>
      </c>
      <c r="K106" s="6">
        <f>[1]Sum!K73/1000</f>
        <v>0.60199999999999998</v>
      </c>
      <c r="L106" s="6">
        <f>[1]Sum!L73/1000</f>
        <v>6.1349499999999999</v>
      </c>
      <c r="M106" s="6">
        <f>[1]Sum!M73/1000</f>
        <v>0</v>
      </c>
      <c r="N106" s="6">
        <f>[1]Sum!N73/1000</f>
        <v>0</v>
      </c>
      <c r="O106" s="6">
        <f>[1]Sum!O73/1000</f>
        <v>0</v>
      </c>
      <c r="P106" s="6">
        <f>[1]Sum!P73/1000</f>
        <v>2.0139999999999998</v>
      </c>
      <c r="Q106" s="6">
        <f>[1]Sum!Q73/1000</f>
        <v>1.1999999999999999E-4</v>
      </c>
      <c r="R106" s="6">
        <f>[1]Sum!R73/1000</f>
        <v>0</v>
      </c>
      <c r="S106" s="6">
        <f>[1]Sum!S73/1000</f>
        <v>0.13770999999999997</v>
      </c>
      <c r="T106" s="6">
        <f>[1]Sum!T73/1000</f>
        <v>0</v>
      </c>
    </row>
    <row r="107" spans="1:20" x14ac:dyDescent="0.3">
      <c r="B107">
        <f>[1]Sum!B74</f>
        <v>2015</v>
      </c>
      <c r="C107" s="6">
        <f>[1]Sum!C74/1000</f>
        <v>2.2690000000000001</v>
      </c>
      <c r="D107" s="6">
        <f>[1]Sum!D74/1000</f>
        <v>0</v>
      </c>
      <c r="E107" s="6">
        <f>[1]Sum!E74/1000</f>
        <v>2.3769999999999999E-2</v>
      </c>
      <c r="F107" s="6">
        <f>[1]Sum!F74/1000</f>
        <v>0</v>
      </c>
      <c r="G107" s="6">
        <f>[1]Sum!G74/1000</f>
        <v>0.20713000000000001</v>
      </c>
      <c r="H107" s="6">
        <f>[1]Sum!H74/1000</f>
        <v>0</v>
      </c>
      <c r="I107" s="6">
        <f>[1]Sum!I74/1000</f>
        <v>0.41699999999999998</v>
      </c>
      <c r="J107" s="6">
        <f>[1]Sum!J74/1000</f>
        <v>0.1</v>
      </c>
      <c r="K107" s="6">
        <f>[1]Sum!K74/1000</f>
        <v>0.65300000000000002</v>
      </c>
      <c r="L107" s="6">
        <f>[1]Sum!L74/1000</f>
        <v>3.6699000000000002</v>
      </c>
      <c r="M107" s="6">
        <f>[1]Sum!M74/1000</f>
        <v>6.0212999999999992</v>
      </c>
      <c r="N107" s="6">
        <f>[1]Sum!N74/1000</f>
        <v>0</v>
      </c>
      <c r="O107" s="6">
        <f>[1]Sum!O74/1000</f>
        <v>0</v>
      </c>
      <c r="P107" s="6">
        <f>[1]Sum!P74/1000</f>
        <v>2.0150000000000001</v>
      </c>
      <c r="Q107" s="6">
        <f>[1]Sum!Q74/1000</f>
        <v>2.3999999999999998E-3</v>
      </c>
      <c r="R107" s="6">
        <f>[1]Sum!R74/1000</f>
        <v>0</v>
      </c>
      <c r="S107" s="6">
        <f>[1]Sum!S74/1000</f>
        <v>8.3510000000000001E-2</v>
      </c>
      <c r="T107" s="6">
        <f>[1]Sum!T74/1000</f>
        <v>0</v>
      </c>
    </row>
    <row r="108" spans="1:20" x14ac:dyDescent="0.3">
      <c r="B108">
        <f>[1]Sum!B75</f>
        <v>2016</v>
      </c>
      <c r="C108" s="6">
        <f>[1]Sum!C75/1000</f>
        <v>1.41804</v>
      </c>
      <c r="D108" s="6">
        <f>[1]Sum!D75/1000</f>
        <v>0</v>
      </c>
      <c r="E108" s="6">
        <f>[1]Sum!E75/1000</f>
        <v>5.4900000000000001E-3</v>
      </c>
      <c r="F108" s="6">
        <f>[1]Sum!F75/1000</f>
        <v>0</v>
      </c>
      <c r="G108" s="6">
        <f>[1]Sum!G75/1000</f>
        <v>1.5703099999999999</v>
      </c>
      <c r="H108" s="6">
        <f>[1]Sum!H75/1000</f>
        <v>0</v>
      </c>
      <c r="I108" s="6">
        <f>[1]Sum!I75/1000</f>
        <v>0.40100000000000002</v>
      </c>
      <c r="J108" s="6">
        <f>[1]Sum!J75/1000</f>
        <v>0.05</v>
      </c>
      <c r="K108" s="6">
        <f>[1]Sum!K75/1000</f>
        <v>0</v>
      </c>
      <c r="L108" s="6">
        <f>[1]Sum!L75/1000</f>
        <v>3.4448400000000001</v>
      </c>
      <c r="M108" s="6">
        <f>[1]Sum!M75/1000</f>
        <v>1.6864799999999995</v>
      </c>
      <c r="N108" s="6">
        <f>[1]Sum!N75/1000</f>
        <v>0</v>
      </c>
      <c r="O108" s="6">
        <f>[1]Sum!O75/1000</f>
        <v>0</v>
      </c>
      <c r="P108" s="6">
        <f>[1]Sum!P75/1000</f>
        <v>2.016</v>
      </c>
      <c r="Q108" s="6">
        <f>[1]Sum!Q75/1000</f>
        <v>4.6000000000000001E-4</v>
      </c>
      <c r="R108" s="6">
        <f>[1]Sum!R75/1000</f>
        <v>0</v>
      </c>
      <c r="S108" s="6">
        <f>[1]Sum!S75/1000</f>
        <v>8.3030000000000007E-2</v>
      </c>
      <c r="T108" s="6">
        <f>[1]Sum!T75/1000</f>
        <v>0</v>
      </c>
    </row>
    <row r="109" spans="1:20" x14ac:dyDescent="0.3">
      <c r="B109">
        <f>[1]Sum!B76</f>
        <v>2017</v>
      </c>
      <c r="C109" s="6">
        <f>[1]Sum!C76/1000</f>
        <v>2.1890000000000001</v>
      </c>
      <c r="D109" s="6">
        <f>[1]Sum!D76/1000</f>
        <v>0</v>
      </c>
      <c r="E109" s="6">
        <f>[1]Sum!E76/1000</f>
        <v>0</v>
      </c>
      <c r="F109" s="6">
        <f>[1]Sum!F76/1000</f>
        <v>0</v>
      </c>
      <c r="G109" s="6">
        <f>[1]Sum!G76/1000</f>
        <v>1.20706</v>
      </c>
      <c r="H109" s="6">
        <f>[1]Sum!H76/1000</f>
        <v>7.3000000000000001E-3</v>
      </c>
      <c r="I109" s="6">
        <f>[1]Sum!I76/1000</f>
        <v>0</v>
      </c>
      <c r="J109" s="6">
        <f>[1]Sum!J76/1000</f>
        <v>0</v>
      </c>
      <c r="K109" s="6">
        <f>[1]Sum!K76/1000</f>
        <v>0</v>
      </c>
      <c r="L109" s="6">
        <f>[1]Sum!L76/1000</f>
        <v>3.4033600000000002</v>
      </c>
      <c r="M109" s="6">
        <f>[1]Sum!M76/1000</f>
        <v>1.0021400000000031</v>
      </c>
      <c r="N109" s="6">
        <f>[1]Sum!N76/1000</f>
        <v>0</v>
      </c>
      <c r="O109" s="6">
        <f>[1]Sum!O76/1000</f>
        <v>0</v>
      </c>
      <c r="P109" s="6">
        <f>[1]Sum!P76/1000</f>
        <v>2.0169999999999999</v>
      </c>
      <c r="Q109" s="6">
        <f>[1]Sum!Q76/1000</f>
        <v>9.3000000000000005E-4</v>
      </c>
      <c r="R109" s="6">
        <f>[1]Sum!R76/1000</f>
        <v>0</v>
      </c>
      <c r="S109" s="6">
        <f>[1]Sum!S76/1000</f>
        <v>8.8200000000000014E-2</v>
      </c>
      <c r="T109" s="6">
        <f>[1]Sum!T76/1000</f>
        <v>0</v>
      </c>
    </row>
    <row r="110" spans="1:20" x14ac:dyDescent="0.3">
      <c r="B110">
        <f>[1]Sum!B77</f>
        <v>2018</v>
      </c>
      <c r="C110" s="6">
        <f>[1]Sum!C77/1000</f>
        <v>0.98189000000000004</v>
      </c>
      <c r="D110" s="6">
        <f>[1]Sum!D77/1000</f>
        <v>0</v>
      </c>
      <c r="E110" s="6">
        <f>[1]Sum!E77/1000</f>
        <v>0</v>
      </c>
      <c r="F110" s="6">
        <f>[1]Sum!F77/1000</f>
        <v>0</v>
      </c>
      <c r="G110" s="6">
        <f>[1]Sum!G77/1000</f>
        <v>2.1834000000000002</v>
      </c>
      <c r="H110" s="6">
        <f>[1]Sum!H77/1000</f>
        <v>4.3099999999999996E-3</v>
      </c>
      <c r="I110" s="6">
        <f>[1]Sum!I77/1000</f>
        <v>0</v>
      </c>
      <c r="J110" s="6">
        <f>[1]Sum!J77/1000</f>
        <v>0</v>
      </c>
      <c r="K110" s="6">
        <f>[1]Sum!K77/1000</f>
        <v>0</v>
      </c>
      <c r="L110" s="6">
        <f>[1]Sum!L77/1000</f>
        <v>3.1696</v>
      </c>
      <c r="M110" s="6">
        <f>[1]Sum!M77/1000</f>
        <v>1.4631199999999918</v>
      </c>
      <c r="N110" s="6">
        <f>[1]Sum!N77/1000</f>
        <v>0</v>
      </c>
      <c r="O110" s="6">
        <f>[1]Sum!O77/1000</f>
        <v>0</v>
      </c>
      <c r="P110" s="6">
        <f>[1]Sum!P77/1000</f>
        <v>2.0179999999999998</v>
      </c>
      <c r="Q110" s="6">
        <f>[1]Sum!Q77/1000</f>
        <v>0</v>
      </c>
      <c r="R110" s="6">
        <f>[1]Sum!R77/1000</f>
        <v>0</v>
      </c>
      <c r="S110" s="6">
        <f>[1]Sum!S77/1000</f>
        <v>0.27743000000000001</v>
      </c>
      <c r="T110" s="6">
        <f>[1]Sum!T77/1000</f>
        <v>0</v>
      </c>
    </row>
    <row r="111" spans="1:20" x14ac:dyDescent="0.3">
      <c r="B111">
        <f>[1]Sum!B78</f>
        <v>2019</v>
      </c>
      <c r="C111" s="6">
        <f>[1]Sum!C78/1000</f>
        <v>1.7748299999999999</v>
      </c>
      <c r="D111" s="6">
        <f>[1]Sum!D78/1000</f>
        <v>0</v>
      </c>
      <c r="E111" s="6">
        <f>[1]Sum!E78/1000</f>
        <v>0</v>
      </c>
      <c r="F111" s="6">
        <f>[1]Sum!F78/1000</f>
        <v>0</v>
      </c>
      <c r="G111" s="6">
        <f>[1]Sum!G78/1000</f>
        <v>1.20126</v>
      </c>
      <c r="H111" s="6">
        <f>[1]Sum!H78/1000</f>
        <v>5.5329999999999997E-2</v>
      </c>
      <c r="I111" s="6">
        <f>[1]Sum!I78/1000</f>
        <v>0</v>
      </c>
      <c r="J111" s="6">
        <f>[1]Sum!J78/1000</f>
        <v>0</v>
      </c>
      <c r="K111" s="6">
        <f>[1]Sum!K78/1000</f>
        <v>0</v>
      </c>
      <c r="L111" s="6">
        <f>[1]Sum!L78/1000</f>
        <v>3.0314200000000002</v>
      </c>
      <c r="M111" s="6">
        <f>[1]Sum!M78/1000</f>
        <v>0.75376000000000198</v>
      </c>
      <c r="N111" s="6">
        <f>[1]Sum!N78/1000</f>
        <v>0</v>
      </c>
      <c r="O111" s="6">
        <f>[1]Sum!O78/1000</f>
        <v>0</v>
      </c>
      <c r="P111" s="6">
        <f>[1]Sum!P78/1000</f>
        <v>2.0190000000000001</v>
      </c>
      <c r="Q111" s="6">
        <f>[1]Sum!Q78/1000</f>
        <v>0</v>
      </c>
      <c r="R111" s="6">
        <f>[1]Sum!R78/1000</f>
        <v>0</v>
      </c>
      <c r="S111" s="6">
        <f>[1]Sum!S78/1000</f>
        <v>0.14401999999999998</v>
      </c>
      <c r="T111" s="6">
        <f>[1]Sum!T78/1000</f>
        <v>0</v>
      </c>
    </row>
    <row r="112" spans="1:20" x14ac:dyDescent="0.3">
      <c r="B112">
        <f>[1]Sum!B79</f>
        <v>2020</v>
      </c>
      <c r="C112" s="6">
        <f>[1]Sum!C79/1000</f>
        <v>0.95705000000000007</v>
      </c>
      <c r="D112" s="6">
        <f>[1]Sum!D79/1000</f>
        <v>0</v>
      </c>
      <c r="E112" s="6">
        <f>[1]Sum!E79/1000</f>
        <v>0</v>
      </c>
      <c r="F112" s="6">
        <f>[1]Sum!F79/1000</f>
        <v>0</v>
      </c>
      <c r="G112" s="6">
        <f>[1]Sum!G79/1000</f>
        <v>1.8954199999999999</v>
      </c>
      <c r="H112" s="6">
        <f>[1]Sum!H79/1000</f>
        <v>2.0400000000000001E-3</v>
      </c>
      <c r="I112" s="6">
        <f>[1]Sum!I79/1000</f>
        <v>0</v>
      </c>
      <c r="J112" s="6">
        <f>[1]Sum!J79/1000</f>
        <v>0</v>
      </c>
      <c r="K112" s="6">
        <f>[1]Sum!K79/1000</f>
        <v>0</v>
      </c>
      <c r="L112" s="6">
        <f>[1]Sum!L79/1000</f>
        <v>2.8545099999999999</v>
      </c>
      <c r="M112" s="6">
        <f>[1]Sum!M79/1000</f>
        <v>0.78714000000000672</v>
      </c>
      <c r="N112" s="6">
        <f>[1]Sum!N79/1000</f>
        <v>0</v>
      </c>
      <c r="O112" s="6">
        <f>[1]Sum!O79/1000</f>
        <v>0</v>
      </c>
      <c r="P112" s="6">
        <f>[1]Sum!P79/1000</f>
        <v>2.02</v>
      </c>
      <c r="Q112" s="6">
        <f>[1]Sum!Q79/1000</f>
        <v>0</v>
      </c>
      <c r="R112" s="6">
        <f>[1]Sum!R79/1000</f>
        <v>0</v>
      </c>
      <c r="S112" s="6">
        <f>[1]Sum!S79/1000</f>
        <v>0.12365999999999999</v>
      </c>
      <c r="T112" s="6">
        <f>[1]Sum!T79/1000</f>
        <v>1.3789999999999998E-2</v>
      </c>
    </row>
    <row r="113" spans="1:25" x14ac:dyDescent="0.3">
      <c r="B113">
        <f>[1]Sum!B80</f>
        <v>2021</v>
      </c>
      <c r="C113" s="6">
        <f>[1]Sum!C80/1000</f>
        <v>0</v>
      </c>
      <c r="D113" s="6">
        <f>[1]Sum!D80/1000</f>
        <v>0</v>
      </c>
      <c r="E113" s="6">
        <f>[1]Sum!E80/1000</f>
        <v>0</v>
      </c>
      <c r="F113" s="6">
        <f>[1]Sum!F80/1000</f>
        <v>0</v>
      </c>
      <c r="G113" s="6">
        <f>[1]Sum!G80/1000</f>
        <v>1.6021399999999999</v>
      </c>
      <c r="H113" s="6">
        <f>[1]Sum!H80/1000</f>
        <v>0.28734000000000004</v>
      </c>
      <c r="I113" s="6">
        <f>[1]Sum!I80/1000</f>
        <v>0</v>
      </c>
      <c r="J113" s="6">
        <f>[1]Sum!J80/1000</f>
        <v>0</v>
      </c>
      <c r="K113" s="6">
        <f>[1]Sum!K80/1000</f>
        <v>1.5</v>
      </c>
      <c r="L113" s="6">
        <f>[1]Sum!L80/1000</f>
        <v>3.3894799999999998</v>
      </c>
      <c r="M113" s="6">
        <f>[1]Sum!M80/1000</f>
        <v>0.27015999999999624</v>
      </c>
      <c r="N113" s="6">
        <f>[1]Sum!N80/1000</f>
        <v>0</v>
      </c>
      <c r="O113" s="6">
        <f>[1]Sum!O80/1000</f>
        <v>0</v>
      </c>
      <c r="P113" s="6">
        <f>[1]Sum!P80/1000</f>
        <v>2.0209999999999999</v>
      </c>
      <c r="Q113" s="6">
        <f>[1]Sum!Q80/1000</f>
        <v>0</v>
      </c>
      <c r="R113" s="6">
        <f>[1]Sum!R80/1000</f>
        <v>0</v>
      </c>
      <c r="S113" s="6">
        <f>[1]Sum!S80/1000</f>
        <v>5.9209999999999999E-2</v>
      </c>
      <c r="T113" s="6">
        <f>[1]Sum!T80/1000</f>
        <v>0.6885</v>
      </c>
    </row>
    <row r="114" spans="1:25" x14ac:dyDescent="0.3">
      <c r="B114">
        <f>[1]Sum!B81</f>
        <v>2022</v>
      </c>
      <c r="C114" s="6">
        <f>[1]Sum!C81/1000</f>
        <v>1.8079999999999999E-2</v>
      </c>
      <c r="D114" s="6">
        <f>[1]Sum!D81/1000</f>
        <v>0</v>
      </c>
      <c r="E114" s="6">
        <f>[1]Sum!E81/1000</f>
        <v>0</v>
      </c>
      <c r="F114" s="6">
        <f>[1]Sum!F81/1000</f>
        <v>0</v>
      </c>
      <c r="G114" s="6">
        <f>[1]Sum!G81/1000</f>
        <v>1.851</v>
      </c>
      <c r="H114" s="6">
        <f>[1]Sum!H81/1000</f>
        <v>0.25468999999999997</v>
      </c>
      <c r="I114" s="6">
        <f>[1]Sum!I81/1000</f>
        <v>0</v>
      </c>
      <c r="J114" s="6">
        <f>[1]Sum!J81/1000</f>
        <v>0</v>
      </c>
      <c r="K114" s="6">
        <f>[1]Sum!K81/1000</f>
        <v>1.6578400000000002</v>
      </c>
      <c r="L114" s="6">
        <f>[1]Sum!L81/1000</f>
        <v>3.7816100000000001</v>
      </c>
      <c r="M114" s="6">
        <f>[1]Sum!M81/1000</f>
        <v>0.65805999999999765</v>
      </c>
      <c r="N114" s="6">
        <f>[1]Sum!N81/1000</f>
        <v>0</v>
      </c>
      <c r="O114" s="6">
        <f>[1]Sum!O81/1000</f>
        <v>0</v>
      </c>
      <c r="P114" s="6">
        <f>[1]Sum!P81/1000</f>
        <v>2.0219999999999998</v>
      </c>
      <c r="Q114" s="6">
        <f>[1]Sum!Q81/1000</f>
        <v>0</v>
      </c>
      <c r="R114" s="6">
        <f>[1]Sum!R81/1000</f>
        <v>0</v>
      </c>
      <c r="S114" s="6">
        <f>[1]Sum!S81/1000</f>
        <v>9.0980000000000005E-2</v>
      </c>
      <c r="T114" s="6">
        <f>[1]Sum!T81/1000</f>
        <v>0.50667000000000006</v>
      </c>
    </row>
    <row r="115" spans="1:25" x14ac:dyDescent="0.3">
      <c r="B115">
        <f>[1]Sum!B82</f>
        <v>2023</v>
      </c>
      <c r="C115" s="6">
        <f>[1]Sum!C82/1000</f>
        <v>0</v>
      </c>
      <c r="D115" s="6">
        <f>[1]Sum!D82/1000</f>
        <v>0</v>
      </c>
      <c r="E115" s="6">
        <f>[1]Sum!E82/1000</f>
        <v>1</v>
      </c>
      <c r="F115" s="6">
        <f>[1]Sum!F82/1000</f>
        <v>0</v>
      </c>
      <c r="G115" s="6">
        <f>[1]Sum!G82/1000</f>
        <v>1.5714999999999999</v>
      </c>
      <c r="H115" s="6">
        <f>[1]Sum!H82/1000</f>
        <v>0.34811999999999999</v>
      </c>
      <c r="I115" s="6">
        <f>[1]Sum!I82/1000</f>
        <v>4.0245800000000003</v>
      </c>
      <c r="J115" s="6">
        <f>[1]Sum!J82/1000</f>
        <v>0</v>
      </c>
      <c r="K115" s="6">
        <f>[1]Sum!K82/1000</f>
        <v>3.3111099999999998</v>
      </c>
      <c r="L115" s="6">
        <f>[1]Sum!L82/1000</f>
        <v>10.25531</v>
      </c>
      <c r="M115" s="6">
        <f>[1]Sum!M82/1000</f>
        <v>1.6041600000000036</v>
      </c>
      <c r="N115" s="6">
        <f>[1]Sum!N82/1000</f>
        <v>0</v>
      </c>
      <c r="O115" s="6">
        <f>[1]Sum!O82/1000</f>
        <v>0</v>
      </c>
      <c r="P115" s="6">
        <f>[1]Sum!P82/1000</f>
        <v>2.0230000000000001</v>
      </c>
      <c r="Q115" s="6">
        <f>[1]Sum!Q82/1000</f>
        <v>0</v>
      </c>
      <c r="R115" s="6">
        <f>[1]Sum!R82/1000</f>
        <v>0</v>
      </c>
      <c r="S115" s="6">
        <f>[1]Sum!S82/1000</f>
        <v>6.1779999999999995E-2</v>
      </c>
      <c r="T115" s="6">
        <f>[1]Sum!T82/1000</f>
        <v>0.12357</v>
      </c>
    </row>
    <row r="116" spans="1:25" x14ac:dyDescent="0.3">
      <c r="B116">
        <f>[1]Sum!B83</f>
        <v>2024</v>
      </c>
      <c r="C116" s="6">
        <f>[1]Sum!C83/1000</f>
        <v>0</v>
      </c>
      <c r="D116" s="6">
        <f>[1]Sum!D83/1000</f>
        <v>0</v>
      </c>
      <c r="E116" s="6">
        <f>[1]Sum!E83/1000</f>
        <v>1</v>
      </c>
      <c r="F116" s="6">
        <f>[1]Sum!F83/1000</f>
        <v>0</v>
      </c>
      <c r="G116" s="6">
        <f>[1]Sum!G83/1000</f>
        <v>1.1715</v>
      </c>
      <c r="H116" s="6">
        <f>[1]Sum!H83/1000</f>
        <v>0</v>
      </c>
      <c r="I116" s="6">
        <f>[1]Sum!I83/1000</f>
        <v>4.0368200000000005</v>
      </c>
      <c r="J116" s="6">
        <f>[1]Sum!J83/1000</f>
        <v>0</v>
      </c>
      <c r="K116" s="6">
        <f>[1]Sum!K83/1000</f>
        <v>2.4759199999999999</v>
      </c>
      <c r="L116" s="6">
        <f>[1]Sum!L83/1000</f>
        <v>8.6842399999999991</v>
      </c>
      <c r="M116" s="6">
        <f>[1]Sum!M83/1000</f>
        <v>0.57653999999999361</v>
      </c>
      <c r="N116" s="6">
        <f>[1]Sum!N83/1000</f>
        <v>0</v>
      </c>
      <c r="O116" s="6">
        <f>[1]Sum!O83/1000</f>
        <v>0</v>
      </c>
      <c r="P116" s="6">
        <f>[1]Sum!P83/1000</f>
        <v>2.024</v>
      </c>
      <c r="Q116" s="6">
        <f>[1]Sum!Q83/1000</f>
        <v>0</v>
      </c>
      <c r="R116" s="6">
        <f>[1]Sum!R83/1000</f>
        <v>0</v>
      </c>
      <c r="S116" s="6">
        <f>[1]Sum!S83/1000</f>
        <v>5.5430000000000007E-2</v>
      </c>
      <c r="T116" s="6">
        <f>[1]Sum!T83/1000</f>
        <v>0.10619999999999999</v>
      </c>
    </row>
    <row r="117" spans="1:25" x14ac:dyDescent="0.3">
      <c r="B117">
        <f>[1]Sum!B84</f>
        <v>2025</v>
      </c>
      <c r="C117" s="6">
        <f>[1]Sum!C84/1000</f>
        <v>0</v>
      </c>
      <c r="D117" s="6">
        <f>[1]Sum!D84/1000</f>
        <v>0</v>
      </c>
      <c r="E117" s="6">
        <f>[1]Sum!E84/1000</f>
        <v>1.1499999999999999</v>
      </c>
      <c r="F117" s="6">
        <f>[1]Sum!F84/1000</f>
        <v>0.50195000000000001</v>
      </c>
      <c r="G117" s="6">
        <f>[1]Sum!G84/1000</f>
        <v>0.9</v>
      </c>
      <c r="H117" s="6">
        <f>[1]Sum!H84/1000</f>
        <v>0</v>
      </c>
      <c r="I117" s="6">
        <f>[1]Sum!I84/1000</f>
        <v>4.3562599999999998</v>
      </c>
      <c r="J117" s="6">
        <f>[1]Sum!J84/1000</f>
        <v>0</v>
      </c>
      <c r="K117" s="6">
        <f>[1]Sum!K84/1000</f>
        <v>1.6602600000000001</v>
      </c>
      <c r="L117" s="6">
        <f>[1]Sum!L84/1000</f>
        <v>8.5684699999999996</v>
      </c>
      <c r="M117" s="6">
        <f>[1]Sum!M84/1000</f>
        <v>0.59974000000000527</v>
      </c>
      <c r="N117" s="6">
        <f>[1]Sum!N84/1000</f>
        <v>0</v>
      </c>
      <c r="O117" s="6">
        <f>[1]Sum!O84/1000</f>
        <v>0</v>
      </c>
      <c r="P117" s="6">
        <f>[1]Sum!P84/1000</f>
        <v>2.0249999999999999</v>
      </c>
      <c r="Q117" s="6">
        <f>[1]Sum!Q84/1000</f>
        <v>0</v>
      </c>
      <c r="R117" s="6">
        <f>[1]Sum!R84/1000</f>
        <v>0</v>
      </c>
      <c r="S117" s="6">
        <f>[1]Sum!S84/1000</f>
        <v>3.0870000000000002E-2</v>
      </c>
      <c r="T117" s="6">
        <f>[1]Sum!T84/1000</f>
        <v>2.88964</v>
      </c>
    </row>
    <row r="118" spans="1:25" x14ac:dyDescent="0.3">
      <c r="B118">
        <f>[1]Sum!B85</f>
        <v>2026</v>
      </c>
      <c r="C118" s="6">
        <f>[1]Sum!C85/1000</f>
        <v>0</v>
      </c>
      <c r="D118" s="6">
        <f>[1]Sum!D85/1000</f>
        <v>0</v>
      </c>
      <c r="E118" s="6">
        <f>[1]Sum!E85/1000</f>
        <v>1</v>
      </c>
      <c r="F118" s="6">
        <f>[1]Sum!F85/1000</f>
        <v>0</v>
      </c>
      <c r="G118" s="6">
        <f>[1]Sum!G85/1000</f>
        <v>0.93067</v>
      </c>
      <c r="H118" s="6">
        <f>[1]Sum!H85/1000</f>
        <v>0.22978000000000001</v>
      </c>
      <c r="I118" s="6">
        <f>[1]Sum!I85/1000</f>
        <v>1.7098</v>
      </c>
      <c r="J118" s="6">
        <f>[1]Sum!J85/1000</f>
        <v>0</v>
      </c>
      <c r="K118" s="6">
        <f>[1]Sum!K85/1000</f>
        <v>1.8903799999999999</v>
      </c>
      <c r="L118" s="6">
        <f>[1]Sum!L85/1000</f>
        <v>5.7606299999999999</v>
      </c>
      <c r="M118" s="6">
        <f>[1]Sum!M85/1000</f>
        <v>0.63560000000000583</v>
      </c>
      <c r="N118" s="6">
        <f>[1]Sum!N85/1000</f>
        <v>0</v>
      </c>
      <c r="O118" s="6">
        <f>[1]Sum!O85/1000</f>
        <v>0</v>
      </c>
      <c r="P118" s="6">
        <f>[1]Sum!P85/1000</f>
        <v>2.0259999999999998</v>
      </c>
      <c r="Q118" s="6">
        <f>[1]Sum!Q85/1000</f>
        <v>0</v>
      </c>
      <c r="R118" s="6">
        <f>[1]Sum!R85/1000</f>
        <v>0</v>
      </c>
      <c r="S118" s="6">
        <f>[1]Sum!S85/1000</f>
        <v>6.9130000000000011E-2</v>
      </c>
      <c r="T118" s="6">
        <f>[1]Sum!T85/1000</f>
        <v>2.74925</v>
      </c>
    </row>
    <row r="119" spans="1:25" x14ac:dyDescent="0.3">
      <c r="B119">
        <f>[1]Sum!B86</f>
        <v>2027</v>
      </c>
      <c r="C119" s="6">
        <f>[1]Sum!C86/1000</f>
        <v>0</v>
      </c>
      <c r="D119" s="6">
        <f>[1]Sum!D86/1000</f>
        <v>0</v>
      </c>
      <c r="E119" s="6">
        <f>[1]Sum!E86/1000</f>
        <v>0.37051000000000001</v>
      </c>
      <c r="F119" s="6">
        <f>[1]Sum!F86/1000</f>
        <v>0</v>
      </c>
      <c r="G119" s="6">
        <f>[1]Sum!G86/1000</f>
        <v>1</v>
      </c>
      <c r="H119" s="6">
        <f>[1]Sum!H86/1000</f>
        <v>1.7729999999999999E-2</v>
      </c>
      <c r="I119" s="6">
        <f>[1]Sum!I86/1000</f>
        <v>0.8881</v>
      </c>
      <c r="J119" s="6">
        <f>[1]Sum!J86/1000</f>
        <v>0</v>
      </c>
      <c r="K119" s="6">
        <f>[1]Sum!K86/1000</f>
        <v>1.6381599999999998</v>
      </c>
      <c r="L119" s="6">
        <f>[1]Sum!L86/1000</f>
        <v>3.9144999999999999</v>
      </c>
      <c r="M119" s="6">
        <f>[1]Sum!M86/1000</f>
        <v>0.61075999999999475</v>
      </c>
      <c r="N119" s="6">
        <f>[1]Sum!N86/1000</f>
        <v>0</v>
      </c>
      <c r="O119" s="6">
        <f>[1]Sum!O86/1000</f>
        <v>0</v>
      </c>
      <c r="P119" s="6">
        <f>[1]Sum!P86/1000</f>
        <v>2.0270000000000001</v>
      </c>
      <c r="Q119" s="6">
        <f>[1]Sum!Q86/1000</f>
        <v>0</v>
      </c>
      <c r="R119" s="6">
        <f>[1]Sum!R86/1000</f>
        <v>0</v>
      </c>
      <c r="S119" s="6">
        <f>[1]Sum!S86/1000</f>
        <v>8.115E-2</v>
      </c>
      <c r="T119" s="6">
        <f>[1]Sum!T86/1000</f>
        <v>3.1128100000000001</v>
      </c>
    </row>
    <row r="120" spans="1:25" x14ac:dyDescent="0.3">
      <c r="B120">
        <f>[1]Sum!B87</f>
        <v>2028</v>
      </c>
      <c r="C120" s="6">
        <f>[1]Sum!C87/1000</f>
        <v>0</v>
      </c>
      <c r="D120" s="6">
        <f>[1]Sum!D87/1000</f>
        <v>0</v>
      </c>
      <c r="E120" s="6">
        <f>[1]Sum!E87/1000</f>
        <v>0.14174</v>
      </c>
      <c r="F120" s="6">
        <f>[1]Sum!F87/1000</f>
        <v>0</v>
      </c>
      <c r="G120" s="6">
        <f>[1]Sum!G87/1000</f>
        <v>1.1499999999999999</v>
      </c>
      <c r="H120" s="6">
        <f>[1]Sum!H87/1000</f>
        <v>0.14094999999999999</v>
      </c>
      <c r="I120" s="6">
        <f>[1]Sum!I87/1000</f>
        <v>0</v>
      </c>
      <c r="J120" s="6">
        <f>[1]Sum!J87/1000</f>
        <v>0</v>
      </c>
      <c r="K120" s="6">
        <f>[1]Sum!K87/1000</f>
        <v>0.56892000000000009</v>
      </c>
      <c r="L120" s="6">
        <f>[1]Sum!L87/1000</f>
        <v>2.0016100000000003</v>
      </c>
      <c r="M120" s="6">
        <f>[1]Sum!M87/1000</f>
        <v>0.5894400000000023</v>
      </c>
      <c r="N120" s="6">
        <f>[1]Sum!N87/1000</f>
        <v>0</v>
      </c>
      <c r="O120" s="6">
        <f>[1]Sum!O87/1000</f>
        <v>0</v>
      </c>
      <c r="P120" s="6">
        <f>[1]Sum!P87/1000</f>
        <v>2.028</v>
      </c>
      <c r="Q120" s="6">
        <f>[1]Sum!Q87/1000</f>
        <v>0</v>
      </c>
      <c r="R120" s="6">
        <f>[1]Sum!R87/1000</f>
        <v>0</v>
      </c>
      <c r="S120" s="6">
        <f>[1]Sum!S87/1000</f>
        <v>9.7670000000000007E-2</v>
      </c>
      <c r="T120" s="6">
        <f>[1]Sum!T87/1000</f>
        <v>3.9824999999999999</v>
      </c>
    </row>
    <row r="121" spans="1:25" x14ac:dyDescent="0.3">
      <c r="B121">
        <f>[1]Sum!B88</f>
        <v>2029</v>
      </c>
      <c r="C121" s="6">
        <f>[1]Sum!C88/1000</f>
        <v>0</v>
      </c>
      <c r="D121" s="6">
        <f>[1]Sum!D88/1000</f>
        <v>0</v>
      </c>
      <c r="E121" s="6">
        <f>[1]Sum!E88/1000</f>
        <v>1</v>
      </c>
      <c r="F121" s="6">
        <f>[1]Sum!F88/1000</f>
        <v>0</v>
      </c>
      <c r="G121" s="6">
        <f>[1]Sum!G88/1000</f>
        <v>1.07555</v>
      </c>
      <c r="H121" s="6">
        <f>[1]Sum!H88/1000</f>
        <v>0.16365000000000002</v>
      </c>
      <c r="I121" s="6">
        <f>[1]Sum!I88/1000</f>
        <v>0</v>
      </c>
      <c r="J121" s="6">
        <f>[1]Sum!J88/1000</f>
        <v>0</v>
      </c>
      <c r="K121" s="6">
        <f>[1]Sum!K88/1000</f>
        <v>1.1039500000000002</v>
      </c>
      <c r="L121" s="6">
        <f>[1]Sum!L88/1000</f>
        <v>3.3431500000000005</v>
      </c>
      <c r="M121" s="6">
        <f>[1]Sum!M88/1000</f>
        <v>0.55675999999999481</v>
      </c>
      <c r="N121" s="6">
        <f>[1]Sum!N88/1000</f>
        <v>0</v>
      </c>
      <c r="O121" s="6">
        <f>[1]Sum!O88/1000</f>
        <v>0</v>
      </c>
      <c r="P121" s="6">
        <f>[1]Sum!P88/1000</f>
        <v>2.0289999999999999</v>
      </c>
      <c r="Q121" s="6">
        <f>[1]Sum!Q88/1000</f>
        <v>6.4099999999999999E-3</v>
      </c>
      <c r="R121" s="6">
        <f>[1]Sum!R88/1000</f>
        <v>0</v>
      </c>
      <c r="S121" s="6">
        <f>[1]Sum!S88/1000</f>
        <v>7.4210000000000012E-2</v>
      </c>
      <c r="T121" s="6">
        <f>[1]Sum!T88/1000</f>
        <v>4.6964699999999997</v>
      </c>
    </row>
    <row r="122" spans="1:25" x14ac:dyDescent="0.3">
      <c r="B122">
        <f>[1]Sum!B89</f>
        <v>2030</v>
      </c>
      <c r="C122" s="6">
        <f>[1]Sum!C89/1000</f>
        <v>0</v>
      </c>
      <c r="D122" s="6">
        <f>[1]Sum!D89/1000</f>
        <v>0</v>
      </c>
      <c r="E122" s="6">
        <f>[1]Sum!E89/1000</f>
        <v>1.01166</v>
      </c>
      <c r="F122" s="6">
        <f>[1]Sum!F89/1000</f>
        <v>0</v>
      </c>
      <c r="G122" s="6">
        <f>[1]Sum!G89/1000</f>
        <v>1.2089400000000001</v>
      </c>
      <c r="H122" s="6">
        <f>[1]Sum!H89/1000</f>
        <v>9.987E-2</v>
      </c>
      <c r="I122" s="6">
        <f>[1]Sum!I89/1000</f>
        <v>0</v>
      </c>
      <c r="J122" s="6">
        <f>[1]Sum!J89/1000</f>
        <v>0</v>
      </c>
      <c r="K122" s="6">
        <f>[1]Sum!K89/1000</f>
        <v>1.5221699999999998</v>
      </c>
      <c r="L122" s="6">
        <f>[1]Sum!L89/1000</f>
        <v>3.8426399999999994</v>
      </c>
      <c r="M122" s="6">
        <f>[1]Sum!M89/1000</f>
        <v>1.3466400000000067</v>
      </c>
      <c r="N122" s="6">
        <f>[1]Sum!N89/1000</f>
        <v>0</v>
      </c>
      <c r="O122" s="6">
        <f>[1]Sum!O89/1000</f>
        <v>0</v>
      </c>
      <c r="P122" s="6">
        <f>[1]Sum!P89/1000</f>
        <v>2.0299999999999998</v>
      </c>
      <c r="Q122" s="6">
        <f>[1]Sum!Q89/1000</f>
        <v>2.648E-2</v>
      </c>
      <c r="R122" s="6">
        <f>[1]Sum!R89/1000</f>
        <v>0</v>
      </c>
      <c r="S122" s="6">
        <f>[1]Sum!S89/1000</f>
        <v>6.8970000000000004E-2</v>
      </c>
      <c r="T122" s="6">
        <f>[1]Sum!T89/1000</f>
        <v>4.19191</v>
      </c>
    </row>
    <row r="124" spans="1:25" ht="18" thickBot="1" x14ac:dyDescent="0.4">
      <c r="C124" s="4" t="s">
        <v>8</v>
      </c>
      <c r="D124" s="11"/>
      <c r="E124" s="11"/>
      <c r="T124" s="10"/>
      <c r="X124" t="str">
        <f>I125</f>
        <v>Average Generation cost ($/MWh)</v>
      </c>
    </row>
    <row r="125" spans="1:25" ht="60" customHeight="1" thickTop="1" x14ac:dyDescent="0.3">
      <c r="C125" s="12" t="s">
        <v>59</v>
      </c>
      <c r="D125" s="12" t="s">
        <v>22</v>
      </c>
      <c r="E125" s="12" t="s">
        <v>19</v>
      </c>
      <c r="F125" s="12" t="s">
        <v>60</v>
      </c>
      <c r="G125" s="12" t="s">
        <v>61</v>
      </c>
      <c r="H125" s="12" t="s">
        <v>20</v>
      </c>
      <c r="I125" s="12" t="s">
        <v>9</v>
      </c>
      <c r="J125" s="12" t="s">
        <v>21</v>
      </c>
      <c r="K125" s="12" t="s">
        <v>18</v>
      </c>
      <c r="L125" s="15" t="s">
        <v>17</v>
      </c>
      <c r="X125" t="str">
        <f>A127</f>
        <v>Reference</v>
      </c>
      <c r="Y125" t="str">
        <f>A149</f>
        <v>Renewable</v>
      </c>
    </row>
    <row r="126" spans="1:25" ht="15" customHeight="1" x14ac:dyDescent="0.3">
      <c r="C126" s="12" t="s">
        <v>15</v>
      </c>
      <c r="D126" s="12" t="s">
        <v>15</v>
      </c>
      <c r="E126" s="12" t="s">
        <v>15</v>
      </c>
      <c r="F126" s="12" t="s">
        <v>15</v>
      </c>
      <c r="G126" s="12" t="s">
        <v>15</v>
      </c>
      <c r="H126" s="12" t="s">
        <v>15</v>
      </c>
      <c r="I126" s="12" t="s">
        <v>16</v>
      </c>
      <c r="J126" s="12" t="s">
        <v>15</v>
      </c>
      <c r="K126" s="12" t="s">
        <v>15</v>
      </c>
      <c r="L126" s="15" t="s">
        <v>15</v>
      </c>
      <c r="X126" t="s">
        <v>16</v>
      </c>
      <c r="Y126" t="s">
        <v>16</v>
      </c>
    </row>
    <row r="127" spans="1:25" x14ac:dyDescent="0.3">
      <c r="A127" t="s">
        <v>11</v>
      </c>
      <c r="B127">
        <f>[2]Sum!B130</f>
        <v>2010</v>
      </c>
      <c r="C127">
        <f>[2]Sum!D130/1000</f>
        <v>0.23304211283451523</v>
      </c>
      <c r="D127" s="10">
        <f>[2]Sum!H130/1000</f>
        <v>1.5590522945728729E-2</v>
      </c>
      <c r="E127" s="10">
        <f>[2]Sum!E130/1000</f>
        <v>11.82579692</v>
      </c>
      <c r="F127" s="10">
        <f>[2]Sum!I130/1000-[2]Sum!J130/1000</f>
        <v>-2.687710788</v>
      </c>
      <c r="G127" s="10">
        <f>[2]Sum!C130/1000</f>
        <v>7.5681177250107838</v>
      </c>
      <c r="H127" s="10">
        <f>[2]Sum!K130/1000</f>
        <v>2.6877107880000004</v>
      </c>
      <c r="I127" s="11">
        <f>[2]Sum!N130</f>
        <v>610.99040647960965</v>
      </c>
      <c r="J127" s="10">
        <f>[2]Sum!R130/1000</f>
        <v>0.17093251400000001</v>
      </c>
      <c r="K127" s="10">
        <f>J127</f>
        <v>0.17093251400000001</v>
      </c>
      <c r="L127" s="16">
        <f>NPV(0.1,H127:H147)</f>
        <v>53.166247394783674</v>
      </c>
      <c r="W127">
        <f t="shared" ref="W127:W147" si="2">B127</f>
        <v>2010</v>
      </c>
      <c r="X127" s="11">
        <f t="shared" ref="X127:X147" si="3">I127</f>
        <v>610.99040647960965</v>
      </c>
      <c r="Y127" s="11">
        <f t="shared" ref="Y127:Y147" si="4">I149</f>
        <v>610.99041088898093</v>
      </c>
    </row>
    <row r="128" spans="1:25" x14ac:dyDescent="0.3">
      <c r="B128">
        <f>[2]Sum!B131</f>
        <v>2011</v>
      </c>
      <c r="C128" s="10">
        <f>[2]Sum!D131/1000</f>
        <v>0.33529173147933367</v>
      </c>
      <c r="D128" s="10">
        <f>[2]Sum!H131/1000</f>
        <v>0.1151403902528136</v>
      </c>
      <c r="E128" s="10">
        <f>[2]Sum!E131/1000</f>
        <v>12.795695</v>
      </c>
      <c r="F128" s="10">
        <f>[2]Sum!I131/1000-[2]Sum!J131/1000</f>
        <v>-2.6993567700000001</v>
      </c>
      <c r="G128" s="10">
        <f>[2]Sum!C131/1000</f>
        <v>7.7874344036225054</v>
      </c>
      <c r="H128" s="10">
        <f>[2]Sum!K131/1000</f>
        <v>2.6993567700000001</v>
      </c>
      <c r="I128" s="11">
        <f>[2]Sum!N131</f>
        <v>631.32945511220169</v>
      </c>
      <c r="J128" s="10">
        <f>[2]Sum!R131/1000</f>
        <v>1.0914521050000003</v>
      </c>
      <c r="K128" s="10">
        <f t="shared" ref="K128:K147" si="5">K127+J128</f>
        <v>1.2623846190000003</v>
      </c>
      <c r="W128">
        <f t="shared" si="2"/>
        <v>2011</v>
      </c>
      <c r="X128" s="11">
        <f t="shared" si="3"/>
        <v>631.32945511220169</v>
      </c>
      <c r="Y128" s="11">
        <f t="shared" si="4"/>
        <v>631.71607686393543</v>
      </c>
    </row>
    <row r="129" spans="2:25" x14ac:dyDescent="0.3">
      <c r="B129">
        <f>[2]Sum!B132</f>
        <v>2012</v>
      </c>
      <c r="C129" s="10">
        <f>[2]Sum!D132/1000</f>
        <v>0.50763807047650777</v>
      </c>
      <c r="D129" s="10">
        <f>[2]Sum!H132/1000</f>
        <v>0.32783307360273556</v>
      </c>
      <c r="E129" s="10">
        <f>[2]Sum!E132/1000</f>
        <v>13.915369939999998</v>
      </c>
      <c r="F129" s="10">
        <f>[2]Sum!I132/1000-[2]Sum!J132/1000</f>
        <v>-2.7258947520000003</v>
      </c>
      <c r="G129" s="10">
        <f>[2]Sum!C132/1000</f>
        <v>7.9309356925916452</v>
      </c>
      <c r="H129" s="10">
        <f>[2]Sum!K132/1000</f>
        <v>2.7258947520000003</v>
      </c>
      <c r="I129" s="11">
        <f>[2]Sum!N132</f>
        <v>656.21976364835632</v>
      </c>
      <c r="J129" s="10">
        <f>[2]Sum!R132/1000</f>
        <v>2.3319355740000001</v>
      </c>
      <c r="K129" s="10">
        <f t="shared" si="5"/>
        <v>3.5943201930000006</v>
      </c>
      <c r="W129">
        <f t="shared" si="2"/>
        <v>2012</v>
      </c>
      <c r="X129" s="11">
        <f t="shared" si="3"/>
        <v>656.21976364835632</v>
      </c>
      <c r="Y129" s="11">
        <f t="shared" si="4"/>
        <v>658.01867154148476</v>
      </c>
    </row>
    <row r="130" spans="2:25" x14ac:dyDescent="0.3">
      <c r="B130">
        <f>[2]Sum!B133</f>
        <v>2013</v>
      </c>
      <c r="C130" s="10">
        <f>[2]Sum!D133/1000</f>
        <v>0.98642343784329078</v>
      </c>
      <c r="D130" s="10">
        <f>[2]Sum!H133/1000</f>
        <v>0.72107682190411126</v>
      </c>
      <c r="E130" s="10">
        <f>[2]Sum!E133/1000</f>
        <v>15.163295440000001</v>
      </c>
      <c r="F130" s="10">
        <f>[2]Sum!I133/1000-[2]Sum!J133/1000</f>
        <v>-4.484933442476267</v>
      </c>
      <c r="G130" s="10">
        <f>[2]Sum!C133/1000</f>
        <v>8.0562881206648456</v>
      </c>
      <c r="H130" s="10">
        <f>[2]Sum!K133/1000</f>
        <v>4.484933442476267</v>
      </c>
      <c r="I130" s="11">
        <f>[2]Sum!N133</f>
        <v>691.69655638589279</v>
      </c>
      <c r="J130" s="10">
        <f>[2]Sum!R133/1000</f>
        <v>4.3114745249999995</v>
      </c>
      <c r="K130" s="10">
        <f t="shared" si="5"/>
        <v>7.9057947180000001</v>
      </c>
      <c r="W130">
        <f t="shared" si="2"/>
        <v>2013</v>
      </c>
      <c r="X130" s="11">
        <f t="shared" si="3"/>
        <v>691.69655638589279</v>
      </c>
      <c r="Y130" s="11">
        <f t="shared" si="4"/>
        <v>691.47829810507676</v>
      </c>
    </row>
    <row r="131" spans="2:25" x14ac:dyDescent="0.3">
      <c r="B131">
        <f>[2]Sum!B134</f>
        <v>2014</v>
      </c>
      <c r="C131" s="10">
        <f>[2]Sum!D134/1000</f>
        <v>2.045487089294618</v>
      </c>
      <c r="D131" s="10">
        <f>[2]Sum!H134/1000</f>
        <v>1.1308143886359134</v>
      </c>
      <c r="E131" s="10">
        <f>[2]Sum!E134/1000</f>
        <v>15.737344371999999</v>
      </c>
      <c r="F131" s="10">
        <f>[2]Sum!I134/1000-[2]Sum!J134/1000</f>
        <v>-4.1126183430698129</v>
      </c>
      <c r="G131" s="10">
        <f>[2]Sum!C134/1000</f>
        <v>8.1939850614301744</v>
      </c>
      <c r="H131" s="10">
        <f>[2]Sum!K134/1000</f>
        <v>4.1126183430698129</v>
      </c>
      <c r="I131" s="11">
        <f>[2]Sum!N134</f>
        <v>727.94832515254984</v>
      </c>
      <c r="J131" s="10">
        <f>[2]Sum!R134/1000</f>
        <v>4.4923106560000008</v>
      </c>
      <c r="K131" s="10">
        <f t="shared" si="5"/>
        <v>12.398105374</v>
      </c>
      <c r="W131">
        <f t="shared" si="2"/>
        <v>2014</v>
      </c>
      <c r="X131" s="11">
        <f t="shared" si="3"/>
        <v>727.94832515254984</v>
      </c>
      <c r="Y131" s="11">
        <f t="shared" si="4"/>
        <v>726.86803873838096</v>
      </c>
    </row>
    <row r="132" spans="2:25" x14ac:dyDescent="0.3">
      <c r="B132">
        <f>[2]Sum!B135</f>
        <v>2015</v>
      </c>
      <c r="C132" s="10">
        <f>[2]Sum!D135/1000</f>
        <v>2.9435574928552417</v>
      </c>
      <c r="D132" s="10">
        <f>[2]Sum!H135/1000</f>
        <v>1.6113191188596763</v>
      </c>
      <c r="E132" s="10">
        <f>[2]Sum!E135/1000</f>
        <v>16.817890231999996</v>
      </c>
      <c r="F132" s="10">
        <f>[2]Sum!I135/1000-[2]Sum!J135/1000</f>
        <v>-5.0297480213871779</v>
      </c>
      <c r="G132" s="10">
        <f>[2]Sum!C135/1000</f>
        <v>8.3810644068967441</v>
      </c>
      <c r="H132" s="10">
        <f>[2]Sum!K135/1000</f>
        <v>5.0519773833469426</v>
      </c>
      <c r="I132" s="11">
        <f>[2]Sum!N135</f>
        <v>767.52710704969286</v>
      </c>
      <c r="J132" s="10">
        <f>[2]Sum!R135/1000</f>
        <v>5.2681928510000002</v>
      </c>
      <c r="K132" s="10">
        <f t="shared" si="5"/>
        <v>17.666298224999998</v>
      </c>
      <c r="W132">
        <f t="shared" si="2"/>
        <v>2015</v>
      </c>
      <c r="X132" s="11">
        <f t="shared" si="3"/>
        <v>767.52710704969286</v>
      </c>
      <c r="Y132" s="11">
        <f t="shared" si="4"/>
        <v>765.30994109991116</v>
      </c>
    </row>
    <row r="133" spans="2:25" x14ac:dyDescent="0.3">
      <c r="B133">
        <f>[2]Sum!B136</f>
        <v>2016</v>
      </c>
      <c r="C133" s="10">
        <f>[2]Sum!D136/1000</f>
        <v>3.7775419534486332</v>
      </c>
      <c r="D133" s="10">
        <f>[2]Sum!H136/1000</f>
        <v>2.1529860922391659</v>
      </c>
      <c r="E133" s="10">
        <f>[2]Sum!E136/1000</f>
        <v>17.766269925999996</v>
      </c>
      <c r="F133" s="10">
        <f>[2]Sum!I136/1000-[2]Sum!J136/1000</f>
        <v>-7.6573865849011735</v>
      </c>
      <c r="G133" s="10">
        <f>[2]Sum!C136/1000</f>
        <v>8.4625566133874806</v>
      </c>
      <c r="H133" s="10">
        <f>[2]Sum!K136/1000</f>
        <v>7.6976376474598158</v>
      </c>
      <c r="I133" s="11">
        <f>[2]Sum!N136</f>
        <v>798.7023568862611</v>
      </c>
      <c r="J133" s="10">
        <f>[2]Sum!R136/1000</f>
        <v>5.9387679190000009</v>
      </c>
      <c r="K133" s="10">
        <f t="shared" si="5"/>
        <v>23.605066143999998</v>
      </c>
      <c r="W133">
        <f t="shared" si="2"/>
        <v>2016</v>
      </c>
      <c r="X133" s="11">
        <f t="shared" si="3"/>
        <v>798.7023568862611</v>
      </c>
      <c r="Y133" s="11">
        <f t="shared" si="4"/>
        <v>795.69107103490228</v>
      </c>
    </row>
    <row r="134" spans="2:25" x14ac:dyDescent="0.3">
      <c r="B134">
        <f>[2]Sum!B137</f>
        <v>2017</v>
      </c>
      <c r="C134" s="10">
        <f>[2]Sum!D137/1000</f>
        <v>4.6023331620534726</v>
      </c>
      <c r="D134" s="10">
        <f>[2]Sum!H137/1000</f>
        <v>2.7561399736981058</v>
      </c>
      <c r="E134" s="10">
        <f>[2]Sum!E137/1000</f>
        <v>18.620088120000002</v>
      </c>
      <c r="F134" s="10">
        <f>[2]Sum!I137/1000-[2]Sum!J137/1000</f>
        <v>-7.4371475527693791</v>
      </c>
      <c r="G134" s="10">
        <f>[2]Sum!C137/1000</f>
        <v>8.5521440117896876</v>
      </c>
      <c r="H134" s="10">
        <f>[2]Sum!K137/1000</f>
        <v>7.4836161249571731</v>
      </c>
      <c r="I134" s="11">
        <f>[2]Sum!N137</f>
        <v>823.07987097511409</v>
      </c>
      <c r="J134" s="10">
        <f>[2]Sum!R137/1000</f>
        <v>6.6129025720000012</v>
      </c>
      <c r="K134" s="10">
        <f t="shared" si="5"/>
        <v>30.217968716000001</v>
      </c>
      <c r="W134">
        <f t="shared" si="2"/>
        <v>2017</v>
      </c>
      <c r="X134" s="11">
        <f t="shared" si="3"/>
        <v>823.07987097511409</v>
      </c>
      <c r="Y134" s="11">
        <f t="shared" si="4"/>
        <v>820.42957493521124</v>
      </c>
    </row>
    <row r="135" spans="2:25" x14ac:dyDescent="0.3">
      <c r="B135">
        <f>[2]Sum!B138</f>
        <v>2018</v>
      </c>
      <c r="C135" s="10">
        <f>[2]Sum!D138/1000</f>
        <v>5.3642424943236842</v>
      </c>
      <c r="D135" s="10">
        <f>[2]Sum!H138/1000</f>
        <v>3.3501999194871099</v>
      </c>
      <c r="E135" s="10">
        <f>[2]Sum!E138/1000</f>
        <v>19.389796294</v>
      </c>
      <c r="F135" s="10">
        <f>[2]Sum!I138/1000-[2]Sum!J138/1000</f>
        <v>-6.5487787046394779</v>
      </c>
      <c r="G135" s="10">
        <f>[2]Sum!C138/1000</f>
        <v>8.6328463103799713</v>
      </c>
      <c r="H135" s="10">
        <f>[2]Sum!K138/1000</f>
        <v>6.5969132870021978</v>
      </c>
      <c r="I135" s="11">
        <f>[2]Sum!N138</f>
        <v>839.52701945275305</v>
      </c>
      <c r="J135" s="10">
        <f>[2]Sum!R138/1000</f>
        <v>6.5131978159999999</v>
      </c>
      <c r="K135" s="10">
        <f t="shared" si="5"/>
        <v>36.731166532000003</v>
      </c>
      <c r="W135">
        <f t="shared" si="2"/>
        <v>2018</v>
      </c>
      <c r="X135" s="11">
        <f t="shared" si="3"/>
        <v>839.52701945275305</v>
      </c>
      <c r="Y135" s="11">
        <f t="shared" si="4"/>
        <v>836.20760537984449</v>
      </c>
    </row>
    <row r="136" spans="2:25" x14ac:dyDescent="0.3">
      <c r="B136">
        <f>[2]Sum!B139</f>
        <v>2019</v>
      </c>
      <c r="C136" s="10">
        <f>[2]Sum!D139/1000</f>
        <v>6.1195205462661786</v>
      </c>
      <c r="D136" s="10">
        <f>[2]Sum!H139/1000</f>
        <v>4.0105279214837282</v>
      </c>
      <c r="E136" s="10">
        <f>[2]Sum!E139/1000</f>
        <v>20.803449327999999</v>
      </c>
      <c r="F136" s="10">
        <f>[2]Sum!I139/1000-[2]Sum!J139/1000</f>
        <v>-5.4971118257372904</v>
      </c>
      <c r="G136" s="10">
        <f>[2]Sum!C139/1000</f>
        <v>8.7352199802950885</v>
      </c>
      <c r="H136" s="10">
        <f>[2]Sum!K139/1000</f>
        <v>5.5497630652941119</v>
      </c>
      <c r="I136" s="11">
        <f>[2]Sum!N139</f>
        <v>868.27598979618097</v>
      </c>
      <c r="J136" s="10">
        <f>[2]Sum!R139/1000</f>
        <v>7.2397523699999997</v>
      </c>
      <c r="K136" s="10">
        <f t="shared" si="5"/>
        <v>43.970918902000001</v>
      </c>
      <c r="W136">
        <f t="shared" si="2"/>
        <v>2019</v>
      </c>
      <c r="X136" s="11">
        <f t="shared" si="3"/>
        <v>868.27598979618097</v>
      </c>
      <c r="Y136" s="11">
        <f t="shared" si="4"/>
        <v>864.63251005068275</v>
      </c>
    </row>
    <row r="137" spans="2:25" x14ac:dyDescent="0.3">
      <c r="B137">
        <f>[2]Sum!B140</f>
        <v>2020</v>
      </c>
      <c r="C137" s="10">
        <f>[2]Sum!D140/1000</f>
        <v>6.8108043936109439</v>
      </c>
      <c r="D137" s="10">
        <f>[2]Sum!H140/1000</f>
        <v>4.651479816745189</v>
      </c>
      <c r="E137" s="10">
        <f>[2]Sum!E140/1000</f>
        <v>22.058088682000005</v>
      </c>
      <c r="F137" s="10">
        <f>[2]Sum!I140/1000-[2]Sum!J140/1000</f>
        <v>-5.0675370587330555</v>
      </c>
      <c r="G137" s="10">
        <f>[2]Sum!C140/1000</f>
        <v>8.8117920850426863</v>
      </c>
      <c r="H137" s="10">
        <f>[2]Sum!K140/1000</f>
        <v>5.1246517751922092</v>
      </c>
      <c r="I137" s="11">
        <f>[2]Sum!N140</f>
        <v>891.87451884157338</v>
      </c>
      <c r="J137" s="10">
        <f>[2]Sum!R140/1000</f>
        <v>7.0273151960000018</v>
      </c>
      <c r="K137" s="10">
        <f t="shared" si="5"/>
        <v>50.998234098000005</v>
      </c>
      <c r="W137">
        <f t="shared" si="2"/>
        <v>2020</v>
      </c>
      <c r="X137" s="11">
        <f t="shared" si="3"/>
        <v>891.87451884157338</v>
      </c>
      <c r="Y137" s="11">
        <f t="shared" si="4"/>
        <v>889.15603199145767</v>
      </c>
    </row>
    <row r="138" spans="2:25" x14ac:dyDescent="0.3">
      <c r="B138">
        <f>[2]Sum!B141</f>
        <v>2021</v>
      </c>
      <c r="C138" s="10">
        <f>[2]Sum!D141/1000</f>
        <v>7.3624066650252233</v>
      </c>
      <c r="D138" s="10">
        <f>[2]Sum!H141/1000</f>
        <v>5.2759544143804638</v>
      </c>
      <c r="E138" s="10">
        <f>[2]Sum!E141/1000</f>
        <v>23.588728237999998</v>
      </c>
      <c r="F138" s="10">
        <f>[2]Sum!I141/1000-[2]Sum!J141/1000</f>
        <v>-6.2357715092957813</v>
      </c>
      <c r="G138" s="10">
        <f>[2]Sum!C141/1000</f>
        <v>8.8814343868403292</v>
      </c>
      <c r="H138" s="10">
        <f>[2]Sum!K141/1000</f>
        <v>6.2968995039803879</v>
      </c>
      <c r="I138" s="11">
        <f>[2]Sum!N141</f>
        <v>918.71910610668397</v>
      </c>
      <c r="J138" s="10">
        <f>[2]Sum!R141/1000</f>
        <v>6.8466601970000012</v>
      </c>
      <c r="K138" s="10">
        <f t="shared" si="5"/>
        <v>57.844894295000003</v>
      </c>
      <c r="W138">
        <f t="shared" si="2"/>
        <v>2021</v>
      </c>
      <c r="X138" s="11">
        <f t="shared" si="3"/>
        <v>918.71910610668397</v>
      </c>
      <c r="Y138" s="11">
        <f t="shared" si="4"/>
        <v>900.71562163369208</v>
      </c>
    </row>
    <row r="139" spans="2:25" x14ac:dyDescent="0.3">
      <c r="B139">
        <f>[2]Sum!B142</f>
        <v>2022</v>
      </c>
      <c r="C139" s="10">
        <f>[2]Sum!D142/1000</f>
        <v>8.1894282038694683</v>
      </c>
      <c r="D139" s="10">
        <f>[2]Sum!H142/1000</f>
        <v>5.889860222983283</v>
      </c>
      <c r="E139" s="10">
        <f>[2]Sum!E142/1000</f>
        <v>24.677217634000002</v>
      </c>
      <c r="F139" s="10">
        <f>[2]Sum!I142/1000-[2]Sum!J142/1000</f>
        <v>-7.4906630066762201</v>
      </c>
      <c r="G139" s="10">
        <f>[2]Sum!C142/1000</f>
        <v>8.9746116394636317</v>
      </c>
      <c r="H139" s="10">
        <f>[2]Sum!K142/1000</f>
        <v>7.5605226551284739</v>
      </c>
      <c r="I139" s="11">
        <f>[2]Sum!N142</f>
        <v>942.08980708777278</v>
      </c>
      <c r="J139" s="10">
        <f>[2]Sum!R142/1000</f>
        <v>6.7307853360000003</v>
      </c>
      <c r="K139" s="10">
        <f t="shared" si="5"/>
        <v>64.575679631</v>
      </c>
      <c r="W139">
        <f t="shared" si="2"/>
        <v>2022</v>
      </c>
      <c r="X139" s="11">
        <f t="shared" si="3"/>
        <v>942.08980708777278</v>
      </c>
      <c r="Y139" s="11">
        <f t="shared" si="4"/>
        <v>915.00107330811909</v>
      </c>
    </row>
    <row r="140" spans="2:25" x14ac:dyDescent="0.3">
      <c r="B140">
        <f>[2]Sum!B143</f>
        <v>2023</v>
      </c>
      <c r="C140" s="10">
        <f>[2]Sum!D143/1000</f>
        <v>9.5673865242209217</v>
      </c>
      <c r="D140" s="10">
        <f>[2]Sum!H143/1000</f>
        <v>6.5250635263151109</v>
      </c>
      <c r="E140" s="10">
        <f>[2]Sum!E143/1000</f>
        <v>25.306056910000002</v>
      </c>
      <c r="F140" s="10">
        <f>[2]Sum!I143/1000-[2]Sum!J143/1000</f>
        <v>-9.6690167504983116</v>
      </c>
      <c r="G140" s="10">
        <f>[2]Sum!C143/1000</f>
        <v>9.1544511676190901</v>
      </c>
      <c r="H140" s="10">
        <f>[2]Sum!K143/1000</f>
        <v>9.7643323375782209</v>
      </c>
      <c r="I140" s="11">
        <f>[2]Sum!N143</f>
        <v>967.9111462682082</v>
      </c>
      <c r="J140" s="10">
        <f>[2]Sum!R143/1000</f>
        <v>6.9642883640000006</v>
      </c>
      <c r="K140" s="10">
        <f t="shared" si="5"/>
        <v>71.539967994999998</v>
      </c>
      <c r="W140">
        <f t="shared" si="2"/>
        <v>2023</v>
      </c>
      <c r="X140" s="11">
        <f t="shared" si="3"/>
        <v>967.9111462682082</v>
      </c>
      <c r="Y140" s="11">
        <f t="shared" si="4"/>
        <v>936.9890369987811</v>
      </c>
    </row>
    <row r="141" spans="2:25" x14ac:dyDescent="0.3">
      <c r="B141">
        <f>[2]Sum!B144</f>
        <v>2024</v>
      </c>
      <c r="C141" s="10">
        <f>[2]Sum!D144/1000</f>
        <v>10.780686976321759</v>
      </c>
      <c r="D141" s="10">
        <f>[2]Sum!H144/1000</f>
        <v>7.1184547460086893</v>
      </c>
      <c r="E141" s="10">
        <f>[2]Sum!E144/1000</f>
        <v>26.309570966000003</v>
      </c>
      <c r="F141" s="10">
        <f>[2]Sum!I144/1000-[2]Sum!J144/1000</f>
        <v>-10.997469496509193</v>
      </c>
      <c r="G141" s="10">
        <f>[2]Sum!C144/1000</f>
        <v>9.3209016408879215</v>
      </c>
      <c r="H141" s="10">
        <f>[2]Sum!K144/1000</f>
        <v>11.121284218568208</v>
      </c>
      <c r="I141" s="11">
        <f>[2]Sum!N144</f>
        <v>994.23011020660465</v>
      </c>
      <c r="J141" s="10">
        <f>[2]Sum!R144/1000</f>
        <v>6.5058659879999992</v>
      </c>
      <c r="K141" s="10">
        <f t="shared" si="5"/>
        <v>78.045833982999994</v>
      </c>
      <c r="W141">
        <f t="shared" si="2"/>
        <v>2024</v>
      </c>
      <c r="X141" s="11">
        <f t="shared" si="3"/>
        <v>994.23011020660465</v>
      </c>
      <c r="Y141" s="11">
        <f t="shared" si="4"/>
        <v>955.33847389539483</v>
      </c>
    </row>
    <row r="142" spans="2:25" x14ac:dyDescent="0.3">
      <c r="B142">
        <f>[2]Sum!B145</f>
        <v>2025</v>
      </c>
      <c r="C142" s="10">
        <f>[2]Sum!D145/1000</f>
        <v>13.010210885139042</v>
      </c>
      <c r="D142" s="10">
        <f>[2]Sum!H145/1000</f>
        <v>7.6917094478441888</v>
      </c>
      <c r="E142" s="10">
        <f>[2]Sum!E145/1000</f>
        <v>26.992721902</v>
      </c>
      <c r="F142" s="10">
        <f>[2]Sum!I145/1000-[2]Sum!J145/1000</f>
        <v>-12.696974677892362</v>
      </c>
      <c r="G142" s="10">
        <f>[2]Sum!C145/1000</f>
        <v>9.2350431394720047</v>
      </c>
      <c r="H142" s="10">
        <f>[2]Sum!K145/1000</f>
        <v>12.841478367252984</v>
      </c>
      <c r="I142" s="11">
        <f>[2]Sum!N145</f>
        <v>1021.3980164788936</v>
      </c>
      <c r="J142" s="10">
        <f>[2]Sum!R145/1000</f>
        <v>6.2850917629999996</v>
      </c>
      <c r="K142" s="10">
        <f t="shared" si="5"/>
        <v>84.330925745999991</v>
      </c>
      <c r="W142">
        <f t="shared" si="2"/>
        <v>2025</v>
      </c>
      <c r="X142" s="11">
        <f t="shared" si="3"/>
        <v>1021.3980164788936</v>
      </c>
      <c r="Y142" s="11">
        <f t="shared" si="4"/>
        <v>965.46226230644118</v>
      </c>
    </row>
    <row r="143" spans="2:25" x14ac:dyDescent="0.3">
      <c r="B143">
        <f>[2]Sum!B146</f>
        <v>2026</v>
      </c>
      <c r="C143" s="10">
        <f>[2]Sum!D146/1000</f>
        <v>14.474874386268169</v>
      </c>
      <c r="D143" s="10">
        <f>[2]Sum!H146/1000</f>
        <v>8.3746860452222602</v>
      </c>
      <c r="E143" s="10">
        <f>[2]Sum!E146/1000</f>
        <v>27.877682318000002</v>
      </c>
      <c r="F143" s="10">
        <f>[2]Sum!I146/1000-[2]Sum!J146/1000</f>
        <v>-13.352226120298324</v>
      </c>
      <c r="G143" s="10">
        <f>[2]Sum!C146/1000</f>
        <v>9.4067215194894001</v>
      </c>
      <c r="H143" s="10">
        <f>[2]Sum!K146/1000</f>
        <v>13.501771851459671</v>
      </c>
      <c r="I143" s="11">
        <f>[2]Sum!N146</f>
        <v>1042.947452559574</v>
      </c>
      <c r="J143" s="10">
        <f>[2]Sum!R146/1000</f>
        <v>7.4880686940000007</v>
      </c>
      <c r="K143" s="10">
        <f t="shared" si="5"/>
        <v>91.818994439999997</v>
      </c>
      <c r="W143">
        <f t="shared" si="2"/>
        <v>2026</v>
      </c>
      <c r="X143" s="11">
        <f t="shared" si="3"/>
        <v>1042.947452559574</v>
      </c>
      <c r="Y143" s="11">
        <f t="shared" si="4"/>
        <v>976.67675627619724</v>
      </c>
    </row>
    <row r="144" spans="2:25" x14ac:dyDescent="0.3">
      <c r="B144">
        <f>[2]Sum!B147</f>
        <v>2027</v>
      </c>
      <c r="C144" s="10">
        <f>[2]Sum!D147/1000</f>
        <v>15.902813349173611</v>
      </c>
      <c r="D144" s="10">
        <f>[2]Sum!H147/1000</f>
        <v>9.0425518883446596</v>
      </c>
      <c r="E144" s="10">
        <f>[2]Sum!E147/1000</f>
        <v>28.783168014000001</v>
      </c>
      <c r="F144" s="10">
        <f>[2]Sum!I147/1000-[2]Sum!J147/1000</f>
        <v>-13.814438395532926</v>
      </c>
      <c r="G144" s="10">
        <f>[2]Sum!C147/1000</f>
        <v>9.6008445634128368</v>
      </c>
      <c r="H144" s="10">
        <f>[2]Sum!K147/1000</f>
        <v>13.96957355873959</v>
      </c>
      <c r="I144" s="11">
        <f>[2]Sum!N147</f>
        <v>1064.3138694336265</v>
      </c>
      <c r="J144" s="10">
        <f>[2]Sum!R147/1000</f>
        <v>7.3223963030000006</v>
      </c>
      <c r="K144" s="10">
        <f t="shared" si="5"/>
        <v>99.141390743000002</v>
      </c>
      <c r="W144">
        <f t="shared" si="2"/>
        <v>2027</v>
      </c>
      <c r="X144" s="11">
        <f t="shared" si="3"/>
        <v>1064.3138694336265</v>
      </c>
      <c r="Y144" s="11">
        <f t="shared" si="4"/>
        <v>990.31408070921213</v>
      </c>
    </row>
    <row r="145" spans="1:26" x14ac:dyDescent="0.3">
      <c r="B145">
        <f>[2]Sum!B148</f>
        <v>2028</v>
      </c>
      <c r="C145" s="10">
        <f>[2]Sum!D148/1000</f>
        <v>17.343974951108819</v>
      </c>
      <c r="D145" s="10">
        <f>[2]Sum!H148/1000</f>
        <v>9.719341113538329</v>
      </c>
      <c r="E145" s="10">
        <f>[2]Sum!E148/1000</f>
        <v>29.60192082999999</v>
      </c>
      <c r="F145" s="10">
        <f>[2]Sum!I148/1000-[2]Sum!J148/1000</f>
        <v>-13.98749948328434</v>
      </c>
      <c r="G145" s="10">
        <f>[2]Sum!C148/1000</f>
        <v>9.7927883379942813</v>
      </c>
      <c r="H145" s="10">
        <f>[2]Sum!K148/1000</f>
        <v>14.147900412277794</v>
      </c>
      <c r="I145" s="11">
        <f>[2]Sum!N148</f>
        <v>1083.208828500917</v>
      </c>
      <c r="J145" s="10">
        <f>[2]Sum!R148/1000</f>
        <v>7.4202311309999995</v>
      </c>
      <c r="K145" s="10">
        <f t="shared" si="5"/>
        <v>106.561621874</v>
      </c>
      <c r="W145">
        <f t="shared" si="2"/>
        <v>2028</v>
      </c>
      <c r="X145" s="11">
        <f t="shared" si="3"/>
        <v>1083.208828500917</v>
      </c>
      <c r="Y145" s="11">
        <f t="shared" si="4"/>
        <v>999.96935866963952</v>
      </c>
    </row>
    <row r="146" spans="1:26" x14ac:dyDescent="0.3">
      <c r="B146">
        <f>[2]Sum!B149</f>
        <v>2029</v>
      </c>
      <c r="C146" s="10">
        <f>[2]Sum!D149/1000</f>
        <v>18.824232940913401</v>
      </c>
      <c r="D146" s="10">
        <f>[2]Sum!H149/1000</f>
        <v>10.412051842982516</v>
      </c>
      <c r="E146" s="10">
        <f>[2]Sum!E149/1000</f>
        <v>30.433084445999999</v>
      </c>
      <c r="F146" s="10">
        <f>[2]Sum!I149/1000-[2]Sum!J149/1000</f>
        <v>-14.470701478290209</v>
      </c>
      <c r="G146" s="10">
        <f>[2]Sum!C149/1000</f>
        <v>9.9854569058680713</v>
      </c>
      <c r="H146" s="10">
        <f>[2]Sum!K149/1000</f>
        <v>14.636179291344517</v>
      </c>
      <c r="I146" s="11">
        <f>[2]Sum!N149</f>
        <v>1100.9783550177444</v>
      </c>
      <c r="J146" s="10">
        <f>[2]Sum!R149/1000</f>
        <v>7.5947924819999999</v>
      </c>
      <c r="K146" s="10">
        <f t="shared" si="5"/>
        <v>114.156414356</v>
      </c>
      <c r="W146">
        <f t="shared" si="2"/>
        <v>2029</v>
      </c>
      <c r="X146" s="11">
        <f t="shared" si="3"/>
        <v>1100.9783550177444</v>
      </c>
      <c r="Y146" s="11">
        <f t="shared" si="4"/>
        <v>1008.8952125986075</v>
      </c>
    </row>
    <row r="147" spans="1:26" x14ac:dyDescent="0.3">
      <c r="B147">
        <f>[2]Sum!B150</f>
        <v>2030</v>
      </c>
      <c r="C147" s="10">
        <f>[2]Sum!D150/1000</f>
        <v>20.142064942953798</v>
      </c>
      <c r="D147" s="10">
        <f>[2]Sum!H150/1000</f>
        <v>11.0611620707767</v>
      </c>
      <c r="E147" s="10">
        <f>[2]Sum!E150/1000</f>
        <v>31.012009062000004</v>
      </c>
      <c r="F147" s="10">
        <f>[2]Sum!I150/1000-[2]Sum!J150/1000</f>
        <v>-13.914219981292256</v>
      </c>
      <c r="G147" s="10">
        <f>[2]Sum!C150/1000</f>
        <v>9.803870788898827</v>
      </c>
      <c r="H147" s="10">
        <f>[2]Sum!K150/1000</f>
        <v>14.084252961407117</v>
      </c>
      <c r="I147" s="11">
        <f>[2]Sum!N150</f>
        <v>1109.6768516828151</v>
      </c>
      <c r="J147" s="10">
        <f>[2]Sum!R150/1000</f>
        <v>7.1167621180000022</v>
      </c>
      <c r="K147" s="10">
        <f t="shared" si="5"/>
        <v>121.273176474</v>
      </c>
      <c r="W147">
        <f t="shared" si="2"/>
        <v>2030</v>
      </c>
      <c r="X147" s="11">
        <f t="shared" si="3"/>
        <v>1109.6768516828151</v>
      </c>
      <c r="Y147" s="11">
        <f t="shared" si="4"/>
        <v>1012.2361203949262</v>
      </c>
      <c r="Z147" s="13">
        <f>1-Y147/X147</f>
        <v>8.7810006255533701E-2</v>
      </c>
    </row>
    <row r="149" spans="1:26" x14ac:dyDescent="0.3">
      <c r="A149" t="s">
        <v>14</v>
      </c>
      <c r="B149">
        <f>[1]Sum!B130</f>
        <v>2010</v>
      </c>
      <c r="C149" s="10">
        <f>[1]Sum!D130/1000</f>
        <v>0.23304211283451523</v>
      </c>
      <c r="D149" s="10">
        <f>[1]Sum!H130/1000</f>
        <v>1.5590522945728729E-2</v>
      </c>
      <c r="E149" s="10">
        <f>[1]Sum!E130/1000</f>
        <v>11.82579692</v>
      </c>
      <c r="F149" s="10">
        <f>[1]Sum!I130/1000-[1]Sum!J130/1000</f>
        <v>-2.687710788</v>
      </c>
      <c r="G149" s="10">
        <f>[1]Sum!C130/1000</f>
        <v>7.5681178667663369</v>
      </c>
      <c r="H149" s="10">
        <f>[1]Sum!K130/1000</f>
        <v>2.6877107880000004</v>
      </c>
      <c r="I149" s="11">
        <f>[1]Sum!$N130</f>
        <v>610.99041088898093</v>
      </c>
      <c r="J149" s="6">
        <f>[1]Sum!R130/1000</f>
        <v>0.17093251400000001</v>
      </c>
      <c r="K149" s="6">
        <f>J149</f>
        <v>0.17093251400000001</v>
      </c>
      <c r="L149" s="16">
        <f>NPV(0.1,H149:H169)</f>
        <v>44.781782747756978</v>
      </c>
    </row>
    <row r="150" spans="1:26" x14ac:dyDescent="0.3">
      <c r="B150">
        <f>[1]Sum!B131</f>
        <v>2011</v>
      </c>
      <c r="C150" s="10">
        <f>[1]Sum!D131/1000</f>
        <v>0.33665511915412116</v>
      </c>
      <c r="D150" s="10">
        <f>[1]Sum!H131/1000</f>
        <v>0.10480174060575448</v>
      </c>
      <c r="E150" s="10">
        <f>[1]Sum!E131/1000</f>
        <v>12.817321099999997</v>
      </c>
      <c r="F150" s="10">
        <f>[1]Sum!I131/1000-[1]Sum!J131/1000</f>
        <v>-2.6993567700000001</v>
      </c>
      <c r="G150" s="10">
        <f>[1]Sum!C131/1000</f>
        <v>7.7876643718620597</v>
      </c>
      <c r="H150" s="6">
        <f>[1]Sum!K131/1000</f>
        <v>2.6993567700000001</v>
      </c>
      <c r="I150" s="11">
        <f>[1]Sum!$N131</f>
        <v>631.71607686393543</v>
      </c>
      <c r="J150" s="6">
        <f>[1]Sum!R131/1000</f>
        <v>0.97810046300000009</v>
      </c>
      <c r="K150" s="6">
        <f t="shared" ref="K150:K169" si="6">K149+J150</f>
        <v>1.1490329770000001</v>
      </c>
    </row>
    <row r="151" spans="1:26" x14ac:dyDescent="0.3">
      <c r="B151">
        <f>[1]Sum!B132</f>
        <v>2012</v>
      </c>
      <c r="C151" s="10">
        <f>[1]Sum!D132/1000</f>
        <v>0.51392206888086078</v>
      </c>
      <c r="D151" s="10">
        <f>[1]Sum!H132/1000</f>
        <v>0.30101484611337226</v>
      </c>
      <c r="E151" s="10">
        <f>[1]Sum!E132/1000</f>
        <v>13.988654339999997</v>
      </c>
      <c r="F151" s="10">
        <f>[1]Sum!I132/1000-[1]Sum!J132/1000</f>
        <v>-2.7283475520000002</v>
      </c>
      <c r="G151" s="10">
        <f>[1]Sum!C132/1000</f>
        <v>7.9403635137671147</v>
      </c>
      <c r="H151" s="6">
        <f>[1]Sum!K132/1000</f>
        <v>2.7283475519999998</v>
      </c>
      <c r="I151" s="11">
        <f>[1]Sum!$N132</f>
        <v>658.01867154148476</v>
      </c>
      <c r="J151" s="6">
        <f>[1]Sum!R132/1000</f>
        <v>2.151255575</v>
      </c>
      <c r="K151" s="6">
        <f t="shared" si="6"/>
        <v>3.300288552</v>
      </c>
    </row>
    <row r="152" spans="1:26" x14ac:dyDescent="0.3">
      <c r="B152">
        <f>[1]Sum!B133</f>
        <v>2013</v>
      </c>
      <c r="C152" s="10">
        <f>[1]Sum!D133/1000</f>
        <v>0.96670000416502122</v>
      </c>
      <c r="D152" s="10">
        <f>[1]Sum!H133/1000</f>
        <v>0.73540893443536837</v>
      </c>
      <c r="E152" s="10">
        <f>[1]Sum!E133/1000</f>
        <v>15.15507614</v>
      </c>
      <c r="F152" s="10">
        <f>[1]Sum!I133/1000-[1]Sum!J133/1000</f>
        <v>-3.9450823837461302</v>
      </c>
      <c r="G152" s="10">
        <f>[1]Sum!C133/1000</f>
        <v>8.062033237191125</v>
      </c>
      <c r="H152" s="6">
        <f>[1]Sum!K133/1000</f>
        <v>3.9450823837461306</v>
      </c>
      <c r="I152" s="11">
        <f>[1]Sum!$N133</f>
        <v>691.47829810507676</v>
      </c>
      <c r="J152" s="6">
        <f>[1]Sum!R133/1000</f>
        <v>4.7626416279999999</v>
      </c>
      <c r="K152" s="6">
        <f t="shared" si="6"/>
        <v>8.0629301800000004</v>
      </c>
    </row>
    <row r="153" spans="1:26" x14ac:dyDescent="0.3">
      <c r="B153">
        <f>[1]Sum!B134</f>
        <v>2014</v>
      </c>
      <c r="C153" s="10">
        <f>[1]Sum!D134/1000</f>
        <v>1.9953466673112275</v>
      </c>
      <c r="D153" s="10">
        <f>[1]Sum!H134/1000</f>
        <v>1.1449766527937506</v>
      </c>
      <c r="E153" s="10">
        <f>[1]Sum!E134/1000</f>
        <v>15.725907891999997</v>
      </c>
      <c r="F153" s="10">
        <f>[1]Sum!I134/1000-[1]Sum!J134/1000</f>
        <v>-3.8532526960280213</v>
      </c>
      <c r="G153" s="10">
        <f>[1]Sum!C134/1000</f>
        <v>8.2011715616503391</v>
      </c>
      <c r="H153" s="6">
        <f>[1]Sum!K134/1000</f>
        <v>3.8532526960280213</v>
      </c>
      <c r="I153" s="11">
        <f>[1]Sum!$N134</f>
        <v>726.86803873838096</v>
      </c>
      <c r="J153" s="6">
        <f>[1]Sum!R134/1000</f>
        <v>4.4904484600000005</v>
      </c>
      <c r="K153" s="6">
        <f t="shared" si="6"/>
        <v>12.553378640000002</v>
      </c>
    </row>
    <row r="154" spans="1:26" x14ac:dyDescent="0.3">
      <c r="B154">
        <f>[1]Sum!B135</f>
        <v>2015</v>
      </c>
      <c r="C154" s="10">
        <f>[1]Sum!D135/1000</f>
        <v>2.8461855873818318</v>
      </c>
      <c r="D154" s="10">
        <f>[1]Sum!H135/1000</f>
        <v>1.6254370359150976</v>
      </c>
      <c r="E154" s="10">
        <f>[1]Sum!E135/1000</f>
        <v>16.808003381999999</v>
      </c>
      <c r="F154" s="10">
        <f>[1]Sum!I135/1000-[1]Sum!J135/1000</f>
        <v>-4.7836938710531385</v>
      </c>
      <c r="G154" s="10">
        <f>[1]Sum!C135/1000</f>
        <v>8.3881907357261394</v>
      </c>
      <c r="H154" s="6">
        <f>[1]Sum!K135/1000</f>
        <v>4.8059232330129031</v>
      </c>
      <c r="I154" s="11">
        <f>[1]Sum!$N135</f>
        <v>765.30994109991116</v>
      </c>
      <c r="J154" s="6">
        <f>[1]Sum!R135/1000</f>
        <v>5.2677066349999997</v>
      </c>
      <c r="K154" s="6">
        <f t="shared" si="6"/>
        <v>17.821085275000002</v>
      </c>
    </row>
    <row r="155" spans="1:26" x14ac:dyDescent="0.3">
      <c r="B155">
        <f>[1]Sum!B136</f>
        <v>2016</v>
      </c>
      <c r="C155" s="10">
        <f>[1]Sum!D136/1000</f>
        <v>3.6536788404495613</v>
      </c>
      <c r="D155" s="10">
        <f>[1]Sum!H136/1000</f>
        <v>2.1677817515469613</v>
      </c>
      <c r="E155" s="10">
        <f>[1]Sum!E136/1000</f>
        <v>17.746581290000002</v>
      </c>
      <c r="F155" s="10">
        <f>[1]Sum!I136/1000-[1]Sum!J136/1000</f>
        <v>-7.3026347481601759</v>
      </c>
      <c r="G155" s="10">
        <f>[1]Sum!C136/1000</f>
        <v>8.4698543334085468</v>
      </c>
      <c r="H155" s="6">
        <f>[1]Sum!K136/1000</f>
        <v>7.3429444924200817</v>
      </c>
      <c r="I155" s="11">
        <f>[1]Sum!$N136</f>
        <v>795.69107103490228</v>
      </c>
      <c r="J155" s="6">
        <f>[1]Sum!R136/1000</f>
        <v>5.9461985989999997</v>
      </c>
      <c r="K155" s="6">
        <f t="shared" si="6"/>
        <v>23.767283874</v>
      </c>
    </row>
    <row r="156" spans="1:26" x14ac:dyDescent="0.3">
      <c r="B156">
        <f>[1]Sum!B137</f>
        <v>2017</v>
      </c>
      <c r="C156" s="10">
        <f>[1]Sum!D137/1000</f>
        <v>4.4769922520576388</v>
      </c>
      <c r="D156" s="10">
        <f>[1]Sum!H137/1000</f>
        <v>2.771530028433868</v>
      </c>
      <c r="E156" s="10">
        <f>[1]Sum!E137/1000</f>
        <v>18.61336726</v>
      </c>
      <c r="F156" s="10">
        <f>[1]Sum!I137/1000-[1]Sum!J137/1000</f>
        <v>-7.5797939600505524</v>
      </c>
      <c r="G156" s="10">
        <f>[1]Sum!C137/1000</f>
        <v>8.559587906102184</v>
      </c>
      <c r="H156" s="6">
        <f>[1]Sum!K137/1000</f>
        <v>7.6241527416976185</v>
      </c>
      <c r="I156" s="11">
        <f>[1]Sum!$N137</f>
        <v>820.42957493521124</v>
      </c>
      <c r="J156" s="6">
        <f>[1]Sum!R137/1000</f>
        <v>6.6194194480000004</v>
      </c>
      <c r="K156" s="6">
        <f t="shared" si="6"/>
        <v>30.386703322000002</v>
      </c>
    </row>
    <row r="157" spans="1:26" x14ac:dyDescent="0.3">
      <c r="B157">
        <f>[1]Sum!B138</f>
        <v>2018</v>
      </c>
      <c r="C157" s="10">
        <f>[1]Sum!D138/1000</f>
        <v>5.2050091620582357</v>
      </c>
      <c r="D157" s="10">
        <f>[1]Sum!H138/1000</f>
        <v>3.3657623401373047</v>
      </c>
      <c r="E157" s="10">
        <f>[1]Sum!E138/1000</f>
        <v>19.387699049999998</v>
      </c>
      <c r="F157" s="10">
        <f>[1]Sum!I138/1000-[1]Sum!J138/1000</f>
        <v>-6.598438952741156</v>
      </c>
      <c r="G157" s="10">
        <f>[1]Sum!C138/1000</f>
        <v>8.632650977934258</v>
      </c>
      <c r="H157" s="6">
        <f>[1]Sum!K138/1000</f>
        <v>6.64709158449784</v>
      </c>
      <c r="I157" s="11">
        <f>[1]Sum!$N138</f>
        <v>836.20760537984449</v>
      </c>
      <c r="J157" s="6">
        <f>[1]Sum!R138/1000</f>
        <v>6.5150876140000005</v>
      </c>
      <c r="K157" s="6">
        <f t="shared" si="6"/>
        <v>36.901790936000005</v>
      </c>
    </row>
    <row r="158" spans="1:26" x14ac:dyDescent="0.3">
      <c r="B158">
        <f>[1]Sum!B139</f>
        <v>2019</v>
      </c>
      <c r="C158" s="10">
        <f>[1]Sum!D139/1000</f>
        <v>5.9519338580003396</v>
      </c>
      <c r="D158" s="10">
        <f>[1]Sum!H139/1000</f>
        <v>4.0260823522566422</v>
      </c>
      <c r="E158" s="10">
        <f>[1]Sum!E139/1000</f>
        <v>20.788427420000005</v>
      </c>
      <c r="F158" s="10">
        <f>[1]Sum!I139/1000-[1]Sum!J139/1000</f>
        <v>-5.4723607937821841</v>
      </c>
      <c r="G158" s="10">
        <f>[1]Sum!C139/1000</f>
        <v>8.7350763710848351</v>
      </c>
      <c r="H158" s="6">
        <f>[1]Sum!K139/1000</f>
        <v>5.5255300827329688</v>
      </c>
      <c r="I158" s="11">
        <f>[1]Sum!$N139</f>
        <v>864.63251005068275</v>
      </c>
      <c r="J158" s="6">
        <f>[1]Sum!R139/1000</f>
        <v>7.2396647699999992</v>
      </c>
      <c r="K158" s="6">
        <f t="shared" si="6"/>
        <v>44.141455706000002</v>
      </c>
    </row>
    <row r="159" spans="1:26" x14ac:dyDescent="0.3">
      <c r="B159">
        <f>[1]Sum!B140</f>
        <v>2020</v>
      </c>
      <c r="C159" s="10">
        <f>[1]Sum!D140/1000</f>
        <v>6.6282385559749333</v>
      </c>
      <c r="D159" s="10">
        <f>[1]Sum!H140/1000</f>
        <v>4.6649279009794906</v>
      </c>
      <c r="E159" s="10">
        <f>[1]Sum!E140/1000</f>
        <v>22.099312390000005</v>
      </c>
      <c r="F159" s="10">
        <f>[1]Sum!I140/1000-[1]Sum!J140/1000</f>
        <v>-4.698499125417265</v>
      </c>
      <c r="G159" s="10">
        <f>[1]Sum!C140/1000</f>
        <v>8.8104691521654477</v>
      </c>
      <c r="H159" s="6">
        <f>[1]Sum!K140/1000</f>
        <v>4.7556257615969875</v>
      </c>
      <c r="I159" s="11">
        <f>[1]Sum!$N140</f>
        <v>889.15603199145767</v>
      </c>
      <c r="J159" s="6">
        <f>[1]Sum!R140/1000</f>
        <v>7.0042214800000018</v>
      </c>
      <c r="K159" s="6">
        <f t="shared" si="6"/>
        <v>51.145677186</v>
      </c>
    </row>
    <row r="160" spans="1:26" x14ac:dyDescent="0.3">
      <c r="B160">
        <f>[1]Sum!B141</f>
        <v>2021</v>
      </c>
      <c r="C160" s="10">
        <f>[1]Sum!D141/1000</f>
        <v>7.2881676681794376</v>
      </c>
      <c r="D160" s="10">
        <f>[1]Sum!H141/1000</f>
        <v>5.2055662734282384</v>
      </c>
      <c r="E160" s="10">
        <f>[1]Sum!E141/1000</f>
        <v>22.796114430000003</v>
      </c>
      <c r="F160" s="10">
        <f>[1]Sum!I141/1000-[1]Sum!J141/1000</f>
        <v>-5.0386581093941123</v>
      </c>
      <c r="G160" s="10">
        <f>[1]Sum!C141/1000</f>
        <v>8.9355936805698537</v>
      </c>
      <c r="H160" s="6">
        <f>[1]Sum!K141/1000</f>
        <v>5.0977102388965321</v>
      </c>
      <c r="I160" s="11">
        <f>[1]Sum!$N141</f>
        <v>900.71562163369208</v>
      </c>
      <c r="J160" s="6">
        <f>[1]Sum!R141/1000</f>
        <v>5.9274904690000003</v>
      </c>
      <c r="K160" s="6">
        <f t="shared" si="6"/>
        <v>57.073167654999999</v>
      </c>
    </row>
    <row r="161" spans="1:11" x14ac:dyDescent="0.3">
      <c r="B161">
        <f>[1]Sum!B142</f>
        <v>2022</v>
      </c>
      <c r="C161" s="10">
        <f>[1]Sum!D142/1000</f>
        <v>8.0744026323137508</v>
      </c>
      <c r="D161" s="10">
        <f>[1]Sum!H142/1000</f>
        <v>5.7607925288821562</v>
      </c>
      <c r="E161" s="10">
        <f>[1]Sum!E142/1000</f>
        <v>23.463903849999994</v>
      </c>
      <c r="F161" s="10">
        <f>[1]Sum!I142/1000-[1]Sum!J142/1000</f>
        <v>-6.3159331525569238</v>
      </c>
      <c r="G161" s="10">
        <f>[1]Sum!C142/1000</f>
        <v>9.0634243862823975</v>
      </c>
      <c r="H161" s="6">
        <f>[1]Sum!K142/1000</f>
        <v>6.3799237139812774</v>
      </c>
      <c r="I161" s="11">
        <f>[1]Sum!$N142</f>
        <v>915.00107330811909</v>
      </c>
      <c r="J161" s="6">
        <f>[1]Sum!R142/1000</f>
        <v>6.0874301659999999</v>
      </c>
      <c r="K161" s="6">
        <f t="shared" si="6"/>
        <v>63.160597820999996</v>
      </c>
    </row>
    <row r="162" spans="1:11" x14ac:dyDescent="0.3">
      <c r="B162">
        <f>[1]Sum!B143</f>
        <v>2023</v>
      </c>
      <c r="C162" s="10">
        <f>[1]Sum!D143/1000</f>
        <v>9.7664384166567935</v>
      </c>
      <c r="D162" s="10">
        <f>[1]Sum!H143/1000</f>
        <v>6.3682567356725048</v>
      </c>
      <c r="E162" s="10">
        <f>[1]Sum!E143/1000</f>
        <v>23.387754049999998</v>
      </c>
      <c r="F162" s="10">
        <f>[1]Sum!I143/1000-[1]Sum!J143/1000</f>
        <v>-7.7698093582924495</v>
      </c>
      <c r="G162" s="10">
        <f>[1]Sum!C143/1000</f>
        <v>9.4342355972600949</v>
      </c>
      <c r="H162" s="6">
        <f>[1]Sum!K143/1000</f>
        <v>7.8433246933530842</v>
      </c>
      <c r="I162" s="11">
        <f>[1]Sum!$N143</f>
        <v>936.9890369987811</v>
      </c>
      <c r="J162" s="6">
        <f>[1]Sum!R143/1000</f>
        <v>6.3085128590000004</v>
      </c>
      <c r="K162" s="6">
        <f t="shared" si="6"/>
        <v>69.46911068</v>
      </c>
    </row>
    <row r="163" spans="1:11" x14ac:dyDescent="0.3">
      <c r="B163">
        <f>[1]Sum!B144</f>
        <v>2024</v>
      </c>
      <c r="C163" s="10">
        <f>[1]Sum!D144/1000</f>
        <v>11.093961846682369</v>
      </c>
      <c r="D163" s="10">
        <f>[1]Sum!H144/1000</f>
        <v>7.0042955542611027</v>
      </c>
      <c r="E163" s="10">
        <f>[1]Sum!E144/1000</f>
        <v>23.63565285</v>
      </c>
      <c r="F163" s="10">
        <f>[1]Sum!I144/1000-[1]Sum!J144/1000</f>
        <v>-7.7582536346149933</v>
      </c>
      <c r="G163" s="10">
        <f>[1]Sum!C144/1000</f>
        <v>9.742026174996397</v>
      </c>
      <c r="H163" s="6">
        <f>[1]Sum!K144/1000</f>
        <v>7.8369668847453315</v>
      </c>
      <c r="I163" s="11">
        <f>[1]Sum!$N144</f>
        <v>955.33847389539483</v>
      </c>
      <c r="J163" s="6">
        <f>[1]Sum!R144/1000</f>
        <v>6.4476344759999993</v>
      </c>
      <c r="K163" s="6">
        <f t="shared" si="6"/>
        <v>75.916745156000005</v>
      </c>
    </row>
    <row r="164" spans="1:11" x14ac:dyDescent="0.3">
      <c r="B164">
        <f>[1]Sum!B145</f>
        <v>2025</v>
      </c>
      <c r="C164" s="10">
        <f>[1]Sum!D145/1000</f>
        <v>13.199522811817713</v>
      </c>
      <c r="D164" s="10">
        <f>[1]Sum!H145/1000</f>
        <v>7.4834865241595878</v>
      </c>
      <c r="E164" s="10">
        <f>[1]Sum!E145/1000</f>
        <v>23.447105629999996</v>
      </c>
      <c r="F164" s="10">
        <f>[1]Sum!I145/1000-[1]Sum!J145/1000</f>
        <v>-7.6883586507059452</v>
      </c>
      <c r="G164" s="10">
        <f>[1]Sum!C145/1000</f>
        <v>9.734249731083084</v>
      </c>
      <c r="H164" s="6">
        <f>[1]Sum!K145/1000</f>
        <v>7.7725769779360379</v>
      </c>
      <c r="I164" s="11">
        <f>[1]Sum!$N145</f>
        <v>965.46226230644118</v>
      </c>
      <c r="J164" s="6">
        <f>[1]Sum!R145/1000</f>
        <v>4.7383554630000004</v>
      </c>
      <c r="K164" s="6">
        <f t="shared" si="6"/>
        <v>80.655100619000009</v>
      </c>
    </row>
    <row r="165" spans="1:11" x14ac:dyDescent="0.3">
      <c r="B165">
        <f>[1]Sum!B146</f>
        <v>2026</v>
      </c>
      <c r="C165" s="10">
        <f>[1]Sum!D146/1000</f>
        <v>14.827592820531954</v>
      </c>
      <c r="D165" s="10">
        <f>[1]Sum!H146/1000</f>
        <v>7.9765870419928593</v>
      </c>
      <c r="E165" s="10">
        <f>[1]Sum!E146/1000</f>
        <v>23.654191620000002</v>
      </c>
      <c r="F165" s="10">
        <f>[1]Sum!I146/1000-[1]Sum!J146/1000</f>
        <v>-8.1419106671671955</v>
      </c>
      <c r="G165" s="10">
        <f>[1]Sum!C146/1000</f>
        <v>9.9040652575079378</v>
      </c>
      <c r="H165" s="6">
        <f>[1]Sum!K146/1000</f>
        <v>8.2324647843305474</v>
      </c>
      <c r="I165" s="11">
        <f>[1]Sum!$N146</f>
        <v>976.67675627619724</v>
      </c>
      <c r="J165" s="6">
        <f>[1]Sum!R146/1000</f>
        <v>4.9012388649999998</v>
      </c>
      <c r="K165" s="6">
        <f t="shared" si="6"/>
        <v>85.556339484000006</v>
      </c>
    </row>
    <row r="166" spans="1:11" x14ac:dyDescent="0.3">
      <c r="B166">
        <f>[1]Sum!B147</f>
        <v>2027</v>
      </c>
      <c r="C166" s="10">
        <f>[1]Sum!D147/1000</f>
        <v>16.302808431497638</v>
      </c>
      <c r="D166" s="10">
        <f>[1]Sum!H147/1000</f>
        <v>8.4228417902407813</v>
      </c>
      <c r="E166" s="10">
        <f>[1]Sum!E147/1000</f>
        <v>24.217860220000006</v>
      </c>
      <c r="F166" s="10">
        <f>[1]Sum!I147/1000-[1]Sum!J147/1000</f>
        <v>-8.4269053859956671</v>
      </c>
      <c r="G166" s="10">
        <f>[1]Sum!C147/1000</f>
        <v>10.030897389420215</v>
      </c>
      <c r="H166" s="6">
        <f>[1]Sum!K147/1000</f>
        <v>8.5230489352043399</v>
      </c>
      <c r="I166" s="11">
        <f>[1]Sum!$N147</f>
        <v>990.31408070921213</v>
      </c>
      <c r="J166" s="6">
        <f>[1]Sum!R147/1000</f>
        <v>4.3980086800000011</v>
      </c>
      <c r="K166" s="6">
        <f t="shared" si="6"/>
        <v>89.95434816400001</v>
      </c>
    </row>
    <row r="167" spans="1:11" x14ac:dyDescent="0.3">
      <c r="B167">
        <f>[1]Sum!B148</f>
        <v>2028</v>
      </c>
      <c r="C167" s="10">
        <f>[1]Sum!D148/1000</f>
        <v>17.649447837654517</v>
      </c>
      <c r="D167" s="10">
        <f>[1]Sum!H148/1000</f>
        <v>8.7330693451906978</v>
      </c>
      <c r="E167" s="10">
        <f>[1]Sum!E148/1000</f>
        <v>24.899613760000001</v>
      </c>
      <c r="F167" s="10">
        <f>[1]Sum!I148/1000-[1]Sum!J148/1000</f>
        <v>-8.8797856668382913</v>
      </c>
      <c r="G167" s="10">
        <f>[1]Sum!C148/1000</f>
        <v>10.115103065385968</v>
      </c>
      <c r="H167" s="6">
        <f>[1]Sum!K148/1000</f>
        <v>8.9816671861486093</v>
      </c>
      <c r="I167" s="11">
        <f>[1]Sum!$N148</f>
        <v>999.96935866963952</v>
      </c>
      <c r="J167" s="6">
        <f>[1]Sum!R148/1000</f>
        <v>3.2482983620000003</v>
      </c>
      <c r="K167" s="6">
        <f t="shared" si="6"/>
        <v>93.202646526000009</v>
      </c>
    </row>
    <row r="168" spans="1:11" x14ac:dyDescent="0.3">
      <c r="B168">
        <f>[1]Sum!B149</f>
        <v>2029</v>
      </c>
      <c r="C168" s="10">
        <f>[1]Sum!D149/1000</f>
        <v>19.231767414858222</v>
      </c>
      <c r="D168" s="10">
        <f>[1]Sum!H149/1000</f>
        <v>9.0125324702323706</v>
      </c>
      <c r="E168" s="10">
        <f>[1]Sum!E149/1000</f>
        <v>25.411837079999998</v>
      </c>
      <c r="F168" s="10">
        <f>[1]Sum!I149/1000-[1]Sum!J149/1000</f>
        <v>-8.8986470038279997</v>
      </c>
      <c r="G168" s="10">
        <f>[1]Sum!C149/1000</f>
        <v>10.218938278113354</v>
      </c>
      <c r="H168" s="6">
        <f>[1]Sum!K149/1000</f>
        <v>9.0042758999049184</v>
      </c>
      <c r="I168" s="11">
        <f>[1]Sum!$N149</f>
        <v>1008.8952125986075</v>
      </c>
      <c r="J168" s="6">
        <f>[1]Sum!R149/1000</f>
        <v>2.7346655580000001</v>
      </c>
      <c r="K168" s="6">
        <f t="shared" si="6"/>
        <v>95.937312084000013</v>
      </c>
    </row>
    <row r="169" spans="1:11" x14ac:dyDescent="0.3">
      <c r="B169">
        <f>[1]Sum!B150</f>
        <v>2030</v>
      </c>
      <c r="C169" s="10">
        <f>[1]Sum!D150/1000</f>
        <v>20.749238915542392</v>
      </c>
      <c r="D169" s="10">
        <f>[1]Sum!H150/1000</f>
        <v>9.3041761474739992</v>
      </c>
      <c r="E169" s="10">
        <f>[1]Sum!E150/1000</f>
        <v>25.716259948000001</v>
      </c>
      <c r="F169" s="10">
        <f>[1]Sum!I150/1000-[1]Sum!J150/1000</f>
        <v>-9.0793627959158112</v>
      </c>
      <c r="G169" s="10">
        <f>[1]Sum!C150/1000</f>
        <v>9.9634733535717981</v>
      </c>
      <c r="H169" s="6">
        <f>[1]Sum!K150/1000</f>
        <v>9.1964254547232311</v>
      </c>
      <c r="I169" s="11">
        <f>[1]Sum!$N150</f>
        <v>1012.2361203949262</v>
      </c>
      <c r="J169" s="6">
        <f>[1]Sum!R150/1000</f>
        <v>2.7339804639999996</v>
      </c>
      <c r="K169" s="6">
        <f t="shared" si="6"/>
        <v>98.671292548000011</v>
      </c>
    </row>
    <row r="171" spans="1:11" x14ac:dyDescent="0.3">
      <c r="A171" t="s">
        <v>10</v>
      </c>
      <c r="B171">
        <f t="shared" ref="B171:B191" si="7">B149</f>
        <v>2010</v>
      </c>
      <c r="C171" s="10">
        <f t="shared" ref="C171:J186" si="8">C149-C127</f>
        <v>0</v>
      </c>
      <c r="D171" s="10">
        <f t="shared" si="8"/>
        <v>0</v>
      </c>
      <c r="E171" s="10">
        <f t="shared" si="8"/>
        <v>0</v>
      </c>
      <c r="F171" s="10">
        <f t="shared" si="8"/>
        <v>0</v>
      </c>
      <c r="G171" s="10">
        <f t="shared" si="8"/>
        <v>1.417555530736081E-7</v>
      </c>
      <c r="H171" s="10">
        <f t="shared" si="8"/>
        <v>0</v>
      </c>
      <c r="I171" s="10">
        <f t="shared" si="8"/>
        <v>4.4093712858739309E-6</v>
      </c>
      <c r="J171" s="10">
        <f t="shared" si="8"/>
        <v>0</v>
      </c>
    </row>
    <row r="172" spans="1:11" x14ac:dyDescent="0.3">
      <c r="B172">
        <f t="shared" si="7"/>
        <v>2011</v>
      </c>
      <c r="C172" s="10">
        <f t="shared" si="8"/>
        <v>1.3633876747874973E-3</v>
      </c>
      <c r="D172" s="10">
        <f t="shared" si="8"/>
        <v>-1.033864964705912E-2</v>
      </c>
      <c r="E172" s="10">
        <f t="shared" si="8"/>
        <v>2.1626099999997095E-2</v>
      </c>
      <c r="F172" s="10">
        <f t="shared" si="8"/>
        <v>0</v>
      </c>
      <c r="G172" s="10">
        <f t="shared" si="8"/>
        <v>2.2996823955434564E-4</v>
      </c>
      <c r="H172" s="10">
        <f t="shared" si="8"/>
        <v>0</v>
      </c>
      <c r="I172" s="10">
        <f t="shared" si="8"/>
        <v>0.3866217517337418</v>
      </c>
      <c r="J172" s="10">
        <f t="shared" si="8"/>
        <v>-0.11335164200000025</v>
      </c>
    </row>
    <row r="173" spans="1:11" x14ac:dyDescent="0.3">
      <c r="B173">
        <f t="shared" si="7"/>
        <v>2012</v>
      </c>
      <c r="C173" s="10">
        <f t="shared" si="8"/>
        <v>6.2839984043530084E-3</v>
      </c>
      <c r="D173" s="10">
        <f t="shared" si="8"/>
        <v>-2.68182274893633E-2</v>
      </c>
      <c r="E173" s="10">
        <f t="shared" si="8"/>
        <v>7.3284399999998584E-2</v>
      </c>
      <c r="F173" s="10">
        <f t="shared" si="8"/>
        <v>-2.4527999999999217E-3</v>
      </c>
      <c r="G173" s="10">
        <f t="shared" si="8"/>
        <v>9.4278211754694752E-3</v>
      </c>
      <c r="H173" s="10">
        <f t="shared" si="8"/>
        <v>2.4527999999994776E-3</v>
      </c>
      <c r="I173" s="10">
        <f t="shared" si="8"/>
        <v>1.7989078931284439</v>
      </c>
      <c r="J173" s="10">
        <f t="shared" si="8"/>
        <v>-0.18067999900000009</v>
      </c>
    </row>
    <row r="174" spans="1:11" x14ac:dyDescent="0.3">
      <c r="B174">
        <f t="shared" si="7"/>
        <v>2013</v>
      </c>
      <c r="C174" s="10">
        <f t="shared" si="8"/>
        <v>-1.9723433678269564E-2</v>
      </c>
      <c r="D174" s="10">
        <f t="shared" si="8"/>
        <v>1.4332112531257102E-2</v>
      </c>
      <c r="E174" s="10">
        <f t="shared" si="8"/>
        <v>-8.2193000000003735E-3</v>
      </c>
      <c r="F174" s="10">
        <f t="shared" si="8"/>
        <v>0.53985105873013683</v>
      </c>
      <c r="G174" s="10">
        <f t="shared" si="8"/>
        <v>5.7451165262794035E-3</v>
      </c>
      <c r="H174" s="10">
        <f t="shared" si="8"/>
        <v>-0.53985105873013639</v>
      </c>
      <c r="I174" s="10">
        <f t="shared" si="8"/>
        <v>-0.21825828081603049</v>
      </c>
      <c r="J174" s="10">
        <f t="shared" si="8"/>
        <v>0.4511671030000004</v>
      </c>
    </row>
    <row r="175" spans="1:11" x14ac:dyDescent="0.3">
      <c r="B175">
        <f t="shared" si="7"/>
        <v>2014</v>
      </c>
      <c r="C175" s="10">
        <f t="shared" si="8"/>
        <v>-5.0140421983390526E-2</v>
      </c>
      <c r="D175" s="10">
        <f t="shared" si="8"/>
        <v>1.4162264157837168E-2</v>
      </c>
      <c r="E175" s="10">
        <f t="shared" si="8"/>
        <v>-1.1436480000002192E-2</v>
      </c>
      <c r="F175" s="10">
        <f t="shared" si="8"/>
        <v>0.25936564704179155</v>
      </c>
      <c r="G175" s="10">
        <f t="shared" si="8"/>
        <v>7.1865002201647599E-3</v>
      </c>
      <c r="H175" s="10">
        <f t="shared" si="8"/>
        <v>-0.25936564704179155</v>
      </c>
      <c r="I175" s="10">
        <f t="shared" si="8"/>
        <v>-1.0802864141688815</v>
      </c>
      <c r="J175" s="10">
        <f t="shared" si="8"/>
        <v>-1.8621960000002602E-3</v>
      </c>
    </row>
    <row r="176" spans="1:11" x14ac:dyDescent="0.3">
      <c r="B176">
        <f t="shared" si="7"/>
        <v>2015</v>
      </c>
      <c r="C176" s="10">
        <f t="shared" si="8"/>
        <v>-9.7371905473409903E-2</v>
      </c>
      <c r="D176" s="10">
        <f t="shared" si="8"/>
        <v>1.4117917055421314E-2</v>
      </c>
      <c r="E176" s="10">
        <f t="shared" si="8"/>
        <v>-9.886849999997338E-3</v>
      </c>
      <c r="F176" s="10">
        <f t="shared" si="8"/>
        <v>0.24605415033403943</v>
      </c>
      <c r="G176" s="10">
        <f t="shared" si="8"/>
        <v>7.1263288293952343E-3</v>
      </c>
      <c r="H176" s="10">
        <f t="shared" si="8"/>
        <v>-0.24605415033403943</v>
      </c>
      <c r="I176" s="10">
        <f t="shared" si="8"/>
        <v>-2.2171659497817018</v>
      </c>
      <c r="J176" s="10">
        <f t="shared" si="8"/>
        <v>-4.8621600000053888E-4</v>
      </c>
    </row>
    <row r="177" spans="2:10" x14ac:dyDescent="0.3">
      <c r="B177">
        <f t="shared" si="7"/>
        <v>2016</v>
      </c>
      <c r="C177" s="10">
        <f t="shared" si="8"/>
        <v>-0.12386311299907193</v>
      </c>
      <c r="D177" s="10">
        <f t="shared" si="8"/>
        <v>1.4795659307795361E-2</v>
      </c>
      <c r="E177" s="10">
        <f t="shared" si="8"/>
        <v>-1.9688635999994375E-2</v>
      </c>
      <c r="F177" s="10">
        <f t="shared" si="8"/>
        <v>0.35475183674099764</v>
      </c>
      <c r="G177" s="10">
        <f t="shared" si="8"/>
        <v>7.2977200210662119E-3</v>
      </c>
      <c r="H177" s="10">
        <f t="shared" si="8"/>
        <v>-0.35469315503973409</v>
      </c>
      <c r="I177" s="10">
        <f t="shared" si="8"/>
        <v>-3.0112858513588208</v>
      </c>
      <c r="J177" s="10">
        <f t="shared" si="8"/>
        <v>7.4306799999988016E-3</v>
      </c>
    </row>
    <row r="178" spans="2:10" x14ac:dyDescent="0.3">
      <c r="B178">
        <f t="shared" si="7"/>
        <v>2017</v>
      </c>
      <c r="C178" s="10">
        <f t="shared" si="8"/>
        <v>-0.1253409099958338</v>
      </c>
      <c r="D178" s="10">
        <f t="shared" si="8"/>
        <v>1.539005473576216E-2</v>
      </c>
      <c r="E178" s="10">
        <f t="shared" si="8"/>
        <v>-6.720860000001494E-3</v>
      </c>
      <c r="F178" s="10">
        <f t="shared" si="8"/>
        <v>-0.14264640728117328</v>
      </c>
      <c r="G178" s="10">
        <f t="shared" si="8"/>
        <v>7.4438943124963686E-3</v>
      </c>
      <c r="H178" s="10">
        <f t="shared" si="8"/>
        <v>0.14053661674044537</v>
      </c>
      <c r="I178" s="10">
        <f t="shared" si="8"/>
        <v>-2.6502960399028552</v>
      </c>
      <c r="J178" s="10">
        <f t="shared" si="8"/>
        <v>6.5168759999991721E-3</v>
      </c>
    </row>
    <row r="179" spans="2:10" x14ac:dyDescent="0.3">
      <c r="B179">
        <f t="shared" si="7"/>
        <v>2018</v>
      </c>
      <c r="C179" s="10">
        <f t="shared" si="8"/>
        <v>-0.15923333226544845</v>
      </c>
      <c r="D179" s="10">
        <f t="shared" si="8"/>
        <v>1.5562420650194753E-2</v>
      </c>
      <c r="E179" s="10">
        <f t="shared" si="8"/>
        <v>-2.0972440000015524E-3</v>
      </c>
      <c r="F179" s="10">
        <f t="shared" si="8"/>
        <v>-4.9660248101678128E-2</v>
      </c>
      <c r="G179" s="10">
        <f t="shared" si="8"/>
        <v>-1.9533244571334762E-4</v>
      </c>
      <c r="H179" s="10">
        <f t="shared" si="8"/>
        <v>5.0178297495642177E-2</v>
      </c>
      <c r="I179" s="10">
        <f t="shared" si="8"/>
        <v>-3.3194140729085575</v>
      </c>
      <c r="J179" s="10">
        <f t="shared" si="8"/>
        <v>1.8897980000005532E-3</v>
      </c>
    </row>
    <row r="180" spans="2:10" x14ac:dyDescent="0.3">
      <c r="B180">
        <f t="shared" si="7"/>
        <v>2019</v>
      </c>
      <c r="C180" s="10">
        <f t="shared" si="8"/>
        <v>-0.167586688265839</v>
      </c>
      <c r="D180" s="10">
        <f t="shared" si="8"/>
        <v>1.5554430772914074E-2</v>
      </c>
      <c r="E180" s="10">
        <f t="shared" si="8"/>
        <v>-1.5021907999994255E-2</v>
      </c>
      <c r="F180" s="10">
        <f t="shared" si="8"/>
        <v>2.4751031955106306E-2</v>
      </c>
      <c r="G180" s="10">
        <f t="shared" si="8"/>
        <v>-1.4360921025335927E-4</v>
      </c>
      <c r="H180" s="10">
        <f t="shared" si="8"/>
        <v>-2.4232982561143146E-2</v>
      </c>
      <c r="I180" s="10">
        <f t="shared" si="8"/>
        <v>-3.6434797454982117</v>
      </c>
      <c r="J180" s="10">
        <f t="shared" si="8"/>
        <v>-8.7600000000520595E-5</v>
      </c>
    </row>
    <row r="181" spans="2:10" x14ac:dyDescent="0.3">
      <c r="B181">
        <f t="shared" si="7"/>
        <v>2020</v>
      </c>
      <c r="C181" s="10">
        <f t="shared" si="8"/>
        <v>-0.18256583763601064</v>
      </c>
      <c r="D181" s="10">
        <f t="shared" si="8"/>
        <v>1.344808423430166E-2</v>
      </c>
      <c r="E181" s="10">
        <f t="shared" si="8"/>
        <v>4.1223708000000414E-2</v>
      </c>
      <c r="F181" s="10">
        <f t="shared" si="8"/>
        <v>0.36903793331579049</v>
      </c>
      <c r="G181" s="10">
        <f t="shared" si="8"/>
        <v>-1.322932877238614E-3</v>
      </c>
      <c r="H181" s="10">
        <f t="shared" si="8"/>
        <v>-0.36902601359522169</v>
      </c>
      <c r="I181" s="10">
        <f t="shared" si="8"/>
        <v>-2.7184868501157098</v>
      </c>
      <c r="J181" s="10">
        <f t="shared" si="8"/>
        <v>-2.3093715999999986E-2</v>
      </c>
    </row>
    <row r="182" spans="2:10" x14ac:dyDescent="0.3">
      <c r="B182">
        <f t="shared" si="7"/>
        <v>2021</v>
      </c>
      <c r="C182" s="10">
        <f t="shared" si="8"/>
        <v>-7.4238996845785721E-2</v>
      </c>
      <c r="D182" s="10">
        <f t="shared" si="8"/>
        <v>-7.0388140952225342E-2</v>
      </c>
      <c r="E182" s="10">
        <f t="shared" si="8"/>
        <v>-0.79261380799999515</v>
      </c>
      <c r="F182" s="10">
        <f t="shared" si="8"/>
        <v>1.197113399901669</v>
      </c>
      <c r="G182" s="10">
        <f t="shared" si="8"/>
        <v>5.4159293729524549E-2</v>
      </c>
      <c r="H182" s="10">
        <f t="shared" si="8"/>
        <v>-1.1991892650838558</v>
      </c>
      <c r="I182" s="10">
        <f t="shared" si="8"/>
        <v>-18.003484472991886</v>
      </c>
      <c r="J182" s="10">
        <f t="shared" si="8"/>
        <v>-0.91916972800000085</v>
      </c>
    </row>
    <row r="183" spans="2:10" x14ac:dyDescent="0.3">
      <c r="B183">
        <f t="shared" si="7"/>
        <v>2022</v>
      </c>
      <c r="C183" s="10">
        <f t="shared" si="8"/>
        <v>-0.11502557155571758</v>
      </c>
      <c r="D183" s="10">
        <f t="shared" si="8"/>
        <v>-0.12906769410112684</v>
      </c>
      <c r="E183" s="10">
        <f t="shared" si="8"/>
        <v>-1.2133137840000074</v>
      </c>
      <c r="F183" s="10">
        <f t="shared" si="8"/>
        <v>1.1747298541192963</v>
      </c>
      <c r="G183" s="10">
        <f t="shared" si="8"/>
        <v>8.8812746818765831E-2</v>
      </c>
      <c r="H183" s="10">
        <f t="shared" si="8"/>
        <v>-1.1805989411471964</v>
      </c>
      <c r="I183" s="10">
        <f t="shared" si="8"/>
        <v>-27.088733779653694</v>
      </c>
      <c r="J183" s="10">
        <f t="shared" si="8"/>
        <v>-0.64335517000000042</v>
      </c>
    </row>
    <row r="184" spans="2:10" x14ac:dyDescent="0.3">
      <c r="B184">
        <f t="shared" si="7"/>
        <v>2023</v>
      </c>
      <c r="C184" s="10">
        <f t="shared" si="8"/>
        <v>0.19905189243587174</v>
      </c>
      <c r="D184" s="10">
        <f t="shared" si="8"/>
        <v>-0.15680679064260605</v>
      </c>
      <c r="E184" s="10">
        <f t="shared" si="8"/>
        <v>-1.9183028600000043</v>
      </c>
      <c r="F184" s="10">
        <f t="shared" si="8"/>
        <v>1.8992073922058621</v>
      </c>
      <c r="G184" s="10">
        <f t="shared" si="8"/>
        <v>0.27978442964100481</v>
      </c>
      <c r="H184" s="10">
        <f t="shared" si="8"/>
        <v>-1.9210076442251367</v>
      </c>
      <c r="I184" s="10">
        <f t="shared" si="8"/>
        <v>-30.922109269427096</v>
      </c>
      <c r="J184" s="10">
        <f t="shared" si="8"/>
        <v>-0.65577550500000026</v>
      </c>
    </row>
    <row r="185" spans="2:10" x14ac:dyDescent="0.3">
      <c r="B185">
        <f t="shared" si="7"/>
        <v>2024</v>
      </c>
      <c r="C185" s="10">
        <f t="shared" si="8"/>
        <v>0.31327487036061008</v>
      </c>
      <c r="D185" s="10">
        <f t="shared" si="8"/>
        <v>-0.1141591917475866</v>
      </c>
      <c r="E185" s="10">
        <f t="shared" si="8"/>
        <v>-2.673918116000003</v>
      </c>
      <c r="F185" s="10">
        <f t="shared" si="8"/>
        <v>3.2392158618942002</v>
      </c>
      <c r="G185" s="10">
        <f t="shared" si="8"/>
        <v>0.4211245341084755</v>
      </c>
      <c r="H185" s="10">
        <f t="shared" si="8"/>
        <v>-3.2843173338228766</v>
      </c>
      <c r="I185" s="10">
        <f t="shared" si="8"/>
        <v>-38.891636311209822</v>
      </c>
      <c r="J185" s="10">
        <f t="shared" si="8"/>
        <v>-5.8231511999999874E-2</v>
      </c>
    </row>
    <row r="186" spans="2:10" x14ac:dyDescent="0.3">
      <c r="B186">
        <f t="shared" si="7"/>
        <v>2025</v>
      </c>
      <c r="C186" s="10">
        <f t="shared" si="8"/>
        <v>0.18931192667867158</v>
      </c>
      <c r="D186" s="10">
        <f t="shared" si="8"/>
        <v>-0.20822292368460094</v>
      </c>
      <c r="E186" s="10">
        <f t="shared" si="8"/>
        <v>-3.5456162720000037</v>
      </c>
      <c r="F186" s="10">
        <f t="shared" si="8"/>
        <v>5.0086160271864166</v>
      </c>
      <c r="G186" s="10">
        <f t="shared" si="8"/>
        <v>0.49920659161107928</v>
      </c>
      <c r="H186" s="10">
        <f t="shared" si="8"/>
        <v>-5.0689013893169461</v>
      </c>
      <c r="I186" s="10">
        <f t="shared" si="8"/>
        <v>-55.935754172452448</v>
      </c>
      <c r="J186" s="10">
        <f t="shared" si="8"/>
        <v>-1.5467362999999992</v>
      </c>
    </row>
    <row r="187" spans="2:10" x14ac:dyDescent="0.3">
      <c r="B187">
        <f t="shared" si="7"/>
        <v>2026</v>
      </c>
      <c r="C187" s="10">
        <f t="shared" ref="C187:J191" si="9">C165-C143</f>
        <v>0.35271843426378524</v>
      </c>
      <c r="D187" s="10">
        <f t="shared" si="9"/>
        <v>-0.39809900322940095</v>
      </c>
      <c r="E187" s="10">
        <f t="shared" si="9"/>
        <v>-4.2234906979999991</v>
      </c>
      <c r="F187" s="10">
        <f t="shared" si="9"/>
        <v>5.2103154531311286</v>
      </c>
      <c r="G187" s="10">
        <f t="shared" si="9"/>
        <v>0.49734373801853771</v>
      </c>
      <c r="H187" s="10">
        <f t="shared" si="9"/>
        <v>-5.2693070671291231</v>
      </c>
      <c r="I187" s="10">
        <f t="shared" si="9"/>
        <v>-66.270696283376765</v>
      </c>
      <c r="J187" s="10">
        <f t="shared" si="9"/>
        <v>-2.5868298290000009</v>
      </c>
    </row>
    <row r="188" spans="2:10" x14ac:dyDescent="0.3">
      <c r="B188">
        <f t="shared" si="7"/>
        <v>2027</v>
      </c>
      <c r="C188" s="10">
        <f t="shared" si="9"/>
        <v>0.39999508232402725</v>
      </c>
      <c r="D188" s="10">
        <f t="shared" si="9"/>
        <v>-0.61971009810387834</v>
      </c>
      <c r="E188" s="10">
        <f t="shared" si="9"/>
        <v>-4.5653077939999953</v>
      </c>
      <c r="F188" s="10">
        <f t="shared" si="9"/>
        <v>5.3875330095372593</v>
      </c>
      <c r="G188" s="10">
        <f t="shared" si="9"/>
        <v>0.43005282600737793</v>
      </c>
      <c r="H188" s="10">
        <f t="shared" si="9"/>
        <v>-5.4465246235352502</v>
      </c>
      <c r="I188" s="10">
        <f t="shared" si="9"/>
        <v>-73.999788724414316</v>
      </c>
      <c r="J188" s="10">
        <f t="shared" si="9"/>
        <v>-2.9243876229999994</v>
      </c>
    </row>
    <row r="189" spans="2:10" x14ac:dyDescent="0.3">
      <c r="B189">
        <f t="shared" si="7"/>
        <v>2028</v>
      </c>
      <c r="C189" s="10">
        <f t="shared" si="9"/>
        <v>0.30547288654569726</v>
      </c>
      <c r="D189" s="10">
        <f t="shared" si="9"/>
        <v>-0.98627176834763119</v>
      </c>
      <c r="E189" s="10">
        <f t="shared" si="9"/>
        <v>-4.7023070699999892</v>
      </c>
      <c r="F189" s="10">
        <f t="shared" si="9"/>
        <v>5.1077138164460489</v>
      </c>
      <c r="G189" s="10">
        <f t="shared" si="9"/>
        <v>0.32231472739168687</v>
      </c>
      <c r="H189" s="10">
        <f t="shared" si="9"/>
        <v>-5.1662332261291848</v>
      </c>
      <c r="I189" s="10">
        <f t="shared" si="9"/>
        <v>-83.239469831277461</v>
      </c>
      <c r="J189" s="10">
        <f t="shared" si="9"/>
        <v>-4.1719327689999997</v>
      </c>
    </row>
    <row r="190" spans="2:10" x14ac:dyDescent="0.3">
      <c r="B190">
        <f t="shared" si="7"/>
        <v>2029</v>
      </c>
      <c r="C190" s="10">
        <f t="shared" si="9"/>
        <v>0.40753447394482123</v>
      </c>
      <c r="D190" s="10">
        <f t="shared" si="9"/>
        <v>-1.3995193727501452</v>
      </c>
      <c r="E190" s="10">
        <f t="shared" si="9"/>
        <v>-5.0212473660000008</v>
      </c>
      <c r="F190" s="10">
        <f t="shared" si="9"/>
        <v>5.5720544744622096</v>
      </c>
      <c r="G190" s="10">
        <f t="shared" si="9"/>
        <v>0.23348137224528287</v>
      </c>
      <c r="H190" s="10">
        <f t="shared" si="9"/>
        <v>-5.6319033914395984</v>
      </c>
      <c r="I190" s="10">
        <f t="shared" si="9"/>
        <v>-92.083142419136948</v>
      </c>
      <c r="J190" s="10">
        <f t="shared" si="9"/>
        <v>-4.8601269239999993</v>
      </c>
    </row>
    <row r="191" spans="2:10" x14ac:dyDescent="0.3">
      <c r="B191">
        <f t="shared" si="7"/>
        <v>2030</v>
      </c>
      <c r="C191" s="10">
        <f t="shared" si="9"/>
        <v>0.60717397258859407</v>
      </c>
      <c r="D191" s="10">
        <f t="shared" si="9"/>
        <v>-1.7569859233027003</v>
      </c>
      <c r="E191" s="10">
        <f t="shared" si="9"/>
        <v>-5.295749114000003</v>
      </c>
      <c r="F191" s="10">
        <f t="shared" si="9"/>
        <v>4.8348571853764444</v>
      </c>
      <c r="G191" s="10">
        <f t="shared" si="9"/>
        <v>0.15960256467297107</v>
      </c>
      <c r="H191" s="10">
        <f t="shared" si="9"/>
        <v>-4.8878275066838857</v>
      </c>
      <c r="I191" s="10">
        <f t="shared" si="9"/>
        <v>-97.44073128788898</v>
      </c>
      <c r="J191" s="10">
        <f t="shared" si="9"/>
        <v>-4.3827816540000022</v>
      </c>
    </row>
    <row r="193" spans="1:21" ht="18" thickBot="1" x14ac:dyDescent="0.4">
      <c r="C193" s="4" t="s">
        <v>13</v>
      </c>
      <c r="D193" s="4"/>
      <c r="E193" s="4"/>
    </row>
    <row r="194" spans="1:21" ht="15" thickTop="1" x14ac:dyDescent="0.3">
      <c r="C194" t="str">
        <f t="shared" ref="C194:O194" si="10">C9</f>
        <v>Coal</v>
      </c>
      <c r="D194" t="str">
        <f t="shared" si="10"/>
        <v>Oil</v>
      </c>
      <c r="E194" t="str">
        <f t="shared" si="10"/>
        <v>Gas</v>
      </c>
      <c r="F194" t="str">
        <f t="shared" si="10"/>
        <v>Nuclear</v>
      </c>
      <c r="G194" t="str">
        <f t="shared" si="10"/>
        <v>Hydro</v>
      </c>
      <c r="H194" t="str">
        <f t="shared" si="10"/>
        <v>Biomass</v>
      </c>
      <c r="I194" t="str">
        <f t="shared" si="10"/>
        <v>Solar PV</v>
      </c>
      <c r="J194" t="str">
        <f t="shared" si="10"/>
        <v>Solar Thermal</v>
      </c>
      <c r="K194" t="str">
        <f t="shared" si="10"/>
        <v>Wind</v>
      </c>
      <c r="L194" t="str">
        <f t="shared" si="10"/>
        <v>Total Cent.</v>
      </c>
      <c r="M194" t="str">
        <f t="shared" si="10"/>
        <v>Imports</v>
      </c>
      <c r="N194" t="str">
        <f t="shared" si="10"/>
        <v>Exports</v>
      </c>
      <c r="O194" t="str">
        <f t="shared" si="10"/>
        <v>Net Imports</v>
      </c>
      <c r="P194" t="s">
        <v>27</v>
      </c>
      <c r="Q194" t="str">
        <f>P9</f>
        <v>dom. System dmd</v>
      </c>
      <c r="R194" t="str">
        <f>Q9</f>
        <v>Dist. Oil</v>
      </c>
      <c r="S194" t="str">
        <f>S9</f>
        <v>Mini Hydro</v>
      </c>
      <c r="T194" t="str">
        <f>T9</f>
        <v>Dist.Solar PV</v>
      </c>
    </row>
    <row r="195" spans="1:21" x14ac:dyDescent="0.3">
      <c r="A195" t="s">
        <v>62</v>
      </c>
      <c r="B195" t="str">
        <f>[2]ByCountry!A10</f>
        <v>Angola</v>
      </c>
      <c r="C195" s="7">
        <f>[2]ByCountry!C10/1000</f>
        <v>0</v>
      </c>
      <c r="D195" s="7">
        <f>[2]ByCountry!D10/1000</f>
        <v>0</v>
      </c>
      <c r="E195" s="7">
        <f>[2]ByCountry!E10/1000</f>
        <v>5.1958187999999996</v>
      </c>
      <c r="F195" s="7">
        <f>[2]ByCountry!F10/1000</f>
        <v>0</v>
      </c>
      <c r="G195" s="7">
        <f>[2]ByCountry!G10/1000</f>
        <v>6.6131868000000003</v>
      </c>
      <c r="H195" s="7">
        <f>[2]ByCountry!H10/1000</f>
        <v>0</v>
      </c>
      <c r="I195" s="7">
        <f>[2]ByCountry!I10/1000</f>
        <v>0.28908</v>
      </c>
      <c r="J195" s="7">
        <f>[2]ByCountry!J10/1000</f>
        <v>0</v>
      </c>
      <c r="K195" s="7">
        <f>[2]ByCountry!K10/1000</f>
        <v>0</v>
      </c>
      <c r="L195" s="7">
        <f>[2]ByCountry!L10/1000</f>
        <v>12.098085600000001</v>
      </c>
      <c r="M195" s="7">
        <f>[2]ByCountry!M10/1000</f>
        <v>10.798364400000001</v>
      </c>
      <c r="N195" s="7">
        <f>[2]ByCountry!N10/1000</f>
        <v>3.5071536000000001</v>
      </c>
      <c r="O195" s="7">
        <f>[2]ByCountry!O10/1000</f>
        <v>7.2912108000000009</v>
      </c>
      <c r="P195" s="7">
        <f>[2]ByCountry!P10/1000</f>
        <v>8.5891800000000007</v>
      </c>
      <c r="Q195" s="7">
        <f>[2]ByCountry!Q10/1000</f>
        <v>18.228684000000001</v>
      </c>
      <c r="R195" s="7">
        <f>[2]ByCountry!R10/1000</f>
        <v>2.1111599999999998E-2</v>
      </c>
      <c r="S195" s="7">
        <f>[2]ByCountry!S10/1000</f>
        <v>0.67057800000000001</v>
      </c>
      <c r="T195" s="7">
        <f>[2]ByCountry!T10/1000</f>
        <v>0</v>
      </c>
      <c r="U195" s="7"/>
    </row>
    <row r="196" spans="1:21" x14ac:dyDescent="0.3">
      <c r="B196" t="str">
        <f>[2]ByCountry!A11</f>
        <v>Botswana</v>
      </c>
      <c r="C196" s="7">
        <f>[2]ByCountry!C11/1000</f>
        <v>13.923494399999999</v>
      </c>
      <c r="D196" s="7">
        <f>[2]ByCountry!D11/1000</f>
        <v>0</v>
      </c>
      <c r="E196" s="7">
        <f>[2]ByCountry!E11/1000</f>
        <v>2.6279999999999999E-4</v>
      </c>
      <c r="F196" s="7">
        <f>[2]ByCountry!F11/1000</f>
        <v>0</v>
      </c>
      <c r="G196" s="7">
        <f>[2]ByCountry!G11/1000</f>
        <v>0</v>
      </c>
      <c r="H196" s="7">
        <f>[2]ByCountry!H11/1000</f>
        <v>4.3799999999999999E-2</v>
      </c>
      <c r="I196" s="7">
        <f>[2]ByCountry!I11/1000</f>
        <v>0</v>
      </c>
      <c r="J196" s="7">
        <f>[2]ByCountry!J11/1000</f>
        <v>0</v>
      </c>
      <c r="K196" s="7">
        <f>[2]ByCountry!K11/1000</f>
        <v>0.3520644</v>
      </c>
      <c r="L196" s="7">
        <f>[2]ByCountry!L11/1000</f>
        <v>14.319621599999998</v>
      </c>
      <c r="M196" s="7">
        <f>[2]ByCountry!M11/1000</f>
        <v>5.0712515999999992</v>
      </c>
      <c r="N196" s="7">
        <f>[2]ByCountry!N11/1000</f>
        <v>11.567842800000001</v>
      </c>
      <c r="O196" s="7">
        <f>[2]ByCountry!O11/1000</f>
        <v>-6.496591200000001</v>
      </c>
      <c r="P196" s="7">
        <f>[2]ByCountry!P11/1000</f>
        <v>4.0576319999999999</v>
      </c>
      <c r="Q196" s="7">
        <f>[2]ByCountry!Q11/1000</f>
        <v>7.0973519999999999</v>
      </c>
      <c r="R196" s="7">
        <f>[2]ByCountry!R11/1000</f>
        <v>1.9184400000000001E-2</v>
      </c>
      <c r="S196" s="7">
        <f>[2]ByCountry!S11/1000</f>
        <v>0</v>
      </c>
      <c r="T196" s="7">
        <f>[2]ByCountry!T11/1000</f>
        <v>0</v>
      </c>
      <c r="U196" s="7"/>
    </row>
    <row r="197" spans="1:21" x14ac:dyDescent="0.3">
      <c r="B197" t="str">
        <f>[2]ByCountry!A12</f>
        <v>DRC</v>
      </c>
      <c r="C197" s="7">
        <f>[2]ByCountry!C12/1000</f>
        <v>0</v>
      </c>
      <c r="D197" s="7">
        <f>[2]ByCountry!D12/1000</f>
        <v>0</v>
      </c>
      <c r="E197" s="7">
        <f>[2]ByCountry!E12/1000</f>
        <v>0</v>
      </c>
      <c r="F197" s="7">
        <f>[2]ByCountry!F12/1000</f>
        <v>0</v>
      </c>
      <c r="G197" s="7">
        <f>[2]ByCountry!G12/1000</f>
        <v>72.429169200000004</v>
      </c>
      <c r="H197" s="7">
        <f>[2]ByCountry!H12/1000</f>
        <v>0</v>
      </c>
      <c r="I197" s="7">
        <f>[2]ByCountry!I12/1000</f>
        <v>0</v>
      </c>
      <c r="J197" s="7">
        <f>[2]ByCountry!J12/1000</f>
        <v>0</v>
      </c>
      <c r="K197" s="7">
        <f>[2]ByCountry!K12/1000</f>
        <v>0</v>
      </c>
      <c r="L197" s="7">
        <f>[2]ByCountry!L12/1000</f>
        <v>72.429169200000004</v>
      </c>
      <c r="M197" s="7">
        <f>[2]ByCountry!M12/1000</f>
        <v>0</v>
      </c>
      <c r="N197" s="7">
        <f>[2]ByCountry!N12/1000</f>
        <v>34.617592799999997</v>
      </c>
      <c r="O197" s="7">
        <f>[2]ByCountry!O12/1000</f>
        <v>-34.617592799999997</v>
      </c>
      <c r="P197" s="7">
        <f>[2]ByCountry!P12/1000</f>
        <v>25.999680000000001</v>
      </c>
      <c r="Q197" s="7">
        <f>[2]ByCountry!Q12/1000</f>
        <v>36.129744000000002</v>
      </c>
      <c r="R197" s="7">
        <f>[2]ByCountry!R12/1000</f>
        <v>0</v>
      </c>
      <c r="S197" s="7">
        <f>[2]ByCountry!S12/1000</f>
        <v>1.2775584</v>
      </c>
      <c r="T197" s="7">
        <f>[2]ByCountry!T12/1000</f>
        <v>0</v>
      </c>
      <c r="U197" s="7"/>
    </row>
    <row r="198" spans="1:21" x14ac:dyDescent="0.3">
      <c r="B198" t="str">
        <f>[2]ByCountry!A13</f>
        <v>Lesotho</v>
      </c>
      <c r="C198" s="7">
        <f>[2]ByCountry!C13/1000</f>
        <v>0</v>
      </c>
      <c r="D198" s="7">
        <f>[2]ByCountry!D13/1000</f>
        <v>0</v>
      </c>
      <c r="E198" s="7">
        <f>[2]ByCountry!E13/1000</f>
        <v>0</v>
      </c>
      <c r="F198" s="7">
        <f>[2]ByCountry!F13/1000</f>
        <v>0</v>
      </c>
      <c r="G198" s="7">
        <f>[2]ByCountry!G13/1000</f>
        <v>0.60365159999999995</v>
      </c>
      <c r="H198" s="7">
        <f>[2]ByCountry!H13/1000</f>
        <v>3.6791999999999997E-3</v>
      </c>
      <c r="I198" s="7">
        <f>[2]ByCountry!I13/1000</f>
        <v>0</v>
      </c>
      <c r="J198" s="7">
        <f>[2]ByCountry!J13/1000</f>
        <v>0</v>
      </c>
      <c r="K198" s="7">
        <f>[2]ByCountry!K13/1000</f>
        <v>5.9217599999999995E-2</v>
      </c>
      <c r="L198" s="7">
        <f>[2]ByCountry!L13/1000</f>
        <v>0.66654839999999993</v>
      </c>
      <c r="M198" s="7">
        <f>[2]ByCountry!M13/1000</f>
        <v>0.6376404</v>
      </c>
      <c r="N198" s="7">
        <f>[2]ByCountry!N13/1000</f>
        <v>5.7290399999999998E-2</v>
      </c>
      <c r="O198" s="7">
        <f>[2]ByCountry!O13/1000</f>
        <v>0.58035000000000003</v>
      </c>
      <c r="P198" s="7">
        <f>[2]ByCountry!P13/1000</f>
        <v>0.24615600000000001</v>
      </c>
      <c r="Q198" s="7">
        <f>[2]ByCountry!Q13/1000</f>
        <v>1.1536920000000002</v>
      </c>
      <c r="R198" s="7">
        <f>[2]ByCountry!R13/1000</f>
        <v>2.6279999999999997E-3</v>
      </c>
      <c r="S198" s="7">
        <f>[2]ByCountry!S13/1000</f>
        <v>4.4851200000000001E-2</v>
      </c>
      <c r="T198" s="7">
        <f>[2]ByCountry!T13/1000</f>
        <v>0</v>
      </c>
      <c r="U198" s="7"/>
    </row>
    <row r="199" spans="1:21" x14ac:dyDescent="0.3">
      <c r="B199" t="str">
        <f>[2]ByCountry!A14</f>
        <v>Malawi</v>
      </c>
      <c r="C199" s="7">
        <f>[2]ByCountry!C14/1000</f>
        <v>0</v>
      </c>
      <c r="D199" s="7">
        <f>[2]ByCountry!D14/1000</f>
        <v>0</v>
      </c>
      <c r="E199" s="7">
        <f>[2]ByCountry!E14/1000</f>
        <v>0</v>
      </c>
      <c r="F199" s="7">
        <f>[2]ByCountry!F14/1000</f>
        <v>0</v>
      </c>
      <c r="G199" s="7">
        <f>[2]ByCountry!G14/1000</f>
        <v>2.878098</v>
      </c>
      <c r="H199" s="7">
        <f>[2]ByCountry!H14/1000</f>
        <v>0.876</v>
      </c>
      <c r="I199" s="7">
        <f>[2]ByCountry!I14/1000</f>
        <v>0</v>
      </c>
      <c r="J199" s="7">
        <f>[2]ByCountry!J14/1000</f>
        <v>0</v>
      </c>
      <c r="K199" s="7">
        <f>[2]ByCountry!K14/1000</f>
        <v>0</v>
      </c>
      <c r="L199" s="7">
        <f>[2]ByCountry!L14/1000</f>
        <v>3.7540979999999999</v>
      </c>
      <c r="M199" s="7">
        <f>[2]ByCountry!M14/1000</f>
        <v>0</v>
      </c>
      <c r="N199" s="7">
        <f>[2]ByCountry!N14/1000</f>
        <v>0.24703199999999997</v>
      </c>
      <c r="O199" s="7">
        <f>[2]ByCountry!O14/1000</f>
        <v>-0.24703199999999997</v>
      </c>
      <c r="P199" s="7">
        <f>[2]ByCountry!P14/1000</f>
        <v>1.2071280000000002</v>
      </c>
      <c r="Q199" s="7">
        <f>[2]ByCountry!Q14/1000</f>
        <v>3.2692320000000006</v>
      </c>
      <c r="R199" s="7">
        <f>[2]ByCountry!R14/1000</f>
        <v>0</v>
      </c>
      <c r="S199" s="7">
        <f>[2]ByCountry!S14/1000</f>
        <v>0.12132599999999999</v>
      </c>
      <c r="T199" s="7">
        <f>[2]ByCountry!T14/1000</f>
        <v>0</v>
      </c>
      <c r="U199" s="7"/>
    </row>
    <row r="200" spans="1:21" x14ac:dyDescent="0.3">
      <c r="B200" t="str">
        <f>[2]ByCountry!A15</f>
        <v>Mozambique</v>
      </c>
      <c r="C200" s="7">
        <f>[2]ByCountry!C15/1000</f>
        <v>9.2478444</v>
      </c>
      <c r="D200" s="7">
        <f>[2]ByCountry!D15/1000</f>
        <v>0</v>
      </c>
      <c r="E200" s="7">
        <f>[2]ByCountry!E15/1000</f>
        <v>3.0930683999999995</v>
      </c>
      <c r="F200" s="7">
        <f>[2]ByCountry!F15/1000</f>
        <v>0</v>
      </c>
      <c r="G200" s="7">
        <f>[2]ByCountry!G15/1000</f>
        <v>20.637946799999998</v>
      </c>
      <c r="H200" s="7">
        <f>[2]ByCountry!H15/1000</f>
        <v>4.38</v>
      </c>
      <c r="I200" s="7">
        <f>[2]ByCountry!I15/1000</f>
        <v>0</v>
      </c>
      <c r="J200" s="7">
        <f>[2]ByCountry!J15/1000</f>
        <v>0</v>
      </c>
      <c r="K200" s="7">
        <f>[2]ByCountry!K15/1000</f>
        <v>0</v>
      </c>
      <c r="L200" s="7">
        <f>[2]ByCountry!L15/1000</f>
        <v>37.358859599999995</v>
      </c>
      <c r="M200" s="7">
        <f>[2]ByCountry!M15/1000</f>
        <v>0.25833240000000002</v>
      </c>
      <c r="N200" s="7">
        <f>[2]ByCountry!N15/1000</f>
        <v>29.158448400000001</v>
      </c>
      <c r="O200" s="7">
        <f>[2]ByCountry!O15/1000</f>
        <v>-28.900116000000001</v>
      </c>
      <c r="P200" s="7">
        <f>[2]ByCountry!P15/1000</f>
        <v>4.8880799999999995</v>
      </c>
      <c r="Q200" s="7">
        <f>[2]ByCountry!Q15/1000</f>
        <v>7.9278000000000004</v>
      </c>
      <c r="R200" s="7">
        <f>[2]ByCountry!R15/1000</f>
        <v>0</v>
      </c>
      <c r="S200" s="7">
        <f>[2]ByCountry!S15/1000</f>
        <v>0.28995599999999999</v>
      </c>
      <c r="T200" s="7">
        <f>[2]ByCountry!T15/1000</f>
        <v>0</v>
      </c>
      <c r="U200" s="7"/>
    </row>
    <row r="201" spans="1:21" x14ac:dyDescent="0.3">
      <c r="B201" t="str">
        <f>[2]ByCountry!A16</f>
        <v>Namibia</v>
      </c>
      <c r="C201" s="7">
        <f>[2]ByCountry!C16/1000</f>
        <v>3.2367323999999997</v>
      </c>
      <c r="D201" s="7">
        <f>[2]ByCountry!D16/1000</f>
        <v>0</v>
      </c>
      <c r="E201" s="7">
        <f>[2]ByCountry!E16/1000</f>
        <v>6.3795576000000001</v>
      </c>
      <c r="F201" s="7">
        <f>[2]ByCountry!F16/1000</f>
        <v>0</v>
      </c>
      <c r="G201" s="7">
        <f>[2]ByCountry!G16/1000</f>
        <v>2.4036564</v>
      </c>
      <c r="H201" s="7">
        <f>[2]ByCountry!H16/1000</f>
        <v>0</v>
      </c>
      <c r="I201" s="7">
        <f>[2]ByCountry!I16/1000</f>
        <v>0</v>
      </c>
      <c r="J201" s="7">
        <f>[2]ByCountry!J16/1000</f>
        <v>0</v>
      </c>
      <c r="K201" s="7">
        <f>[2]ByCountry!K16/1000</f>
        <v>0</v>
      </c>
      <c r="L201" s="7">
        <f>[2]ByCountry!L16/1000</f>
        <v>12.0199464</v>
      </c>
      <c r="M201" s="7">
        <f>[2]ByCountry!M16/1000</f>
        <v>18.426572400000001</v>
      </c>
      <c r="N201" s="7">
        <f>[2]ByCountry!N16/1000</f>
        <v>23.987683199999999</v>
      </c>
      <c r="O201" s="7">
        <f>[2]ByCountry!O16/1000</f>
        <v>-5.5611107999999989</v>
      </c>
      <c r="P201" s="7">
        <f>[2]ByCountry!P16/1000</f>
        <v>3.4829760000000003</v>
      </c>
      <c r="Q201" s="7">
        <f>[2]ByCountry!Q16/1000</f>
        <v>6.0925799999999999</v>
      </c>
      <c r="R201" s="7">
        <f>[2]ByCountry!R16/1000</f>
        <v>0</v>
      </c>
      <c r="S201" s="7">
        <f>[2]ByCountry!S16/1000</f>
        <v>0.20831280000000002</v>
      </c>
      <c r="T201" s="7">
        <f>[2]ByCountry!T16/1000</f>
        <v>0</v>
      </c>
      <c r="U201" s="7"/>
    </row>
    <row r="202" spans="1:21" x14ac:dyDescent="0.3">
      <c r="B202" t="str">
        <f>[2]ByCountry!A17</f>
        <v>South Africa</v>
      </c>
      <c r="C202" s="7">
        <f>[2]ByCountry!C17/1000</f>
        <v>282.66277439999999</v>
      </c>
      <c r="D202" s="7">
        <f>[2]ByCountry!D17/1000</f>
        <v>0</v>
      </c>
      <c r="E202" s="7">
        <f>[2]ByCountry!E17/1000</f>
        <v>0.59690639999999995</v>
      </c>
      <c r="F202" s="7">
        <f>[2]ByCountry!F17/1000</f>
        <v>83.688484799999998</v>
      </c>
      <c r="G202" s="7">
        <f>[2]ByCountry!G17/1000</f>
        <v>1.1135712</v>
      </c>
      <c r="H202" s="7">
        <f>[2]ByCountry!H17/1000</f>
        <v>1.2263999999999999</v>
      </c>
      <c r="I202" s="7">
        <f>[2]ByCountry!I17/1000</f>
        <v>3.1740983999999997</v>
      </c>
      <c r="J202" s="7">
        <f>[2]ByCountry!J17/1000</f>
        <v>1.1205791999999999</v>
      </c>
      <c r="K202" s="7">
        <f>[2]ByCountry!K17/1000</f>
        <v>21.357055199999998</v>
      </c>
      <c r="L202" s="7">
        <f>[2]ByCountry!L17/1000</f>
        <v>394.93986959999995</v>
      </c>
      <c r="M202" s="7">
        <f>[2]ByCountry!M17/1000</f>
        <v>62.927459999999989</v>
      </c>
      <c r="N202" s="7">
        <f>[2]ByCountry!N17/1000</f>
        <v>0.64149480000000003</v>
      </c>
      <c r="O202" s="7">
        <f>[2]ByCountry!O17/1000</f>
        <v>62.285965199999993</v>
      </c>
      <c r="P202" s="7">
        <f>[2]ByCountry!P17/1000</f>
        <v>237.07450800000001</v>
      </c>
      <c r="Q202" s="7">
        <f>[2]ByCountry!Q17/1000</f>
        <v>414.71679599999999</v>
      </c>
      <c r="R202" s="7">
        <f>[2]ByCountry!R17/1000</f>
        <v>0.19438440000000001</v>
      </c>
      <c r="S202" s="7">
        <f>[2]ByCountry!S17/1000</f>
        <v>0.876</v>
      </c>
      <c r="T202" s="7">
        <f>[2]ByCountry!T17/1000</f>
        <v>0</v>
      </c>
      <c r="U202" s="7"/>
    </row>
    <row r="203" spans="1:21" x14ac:dyDescent="0.3">
      <c r="B203" t="str">
        <f>[2]ByCountry!A18</f>
        <v>Swaziland</v>
      </c>
      <c r="C203" s="7">
        <f>[2]ByCountry!C18/1000</f>
        <v>4.8211535999999997</v>
      </c>
      <c r="D203" s="7">
        <f>[2]ByCountry!D18/1000</f>
        <v>0</v>
      </c>
      <c r="E203" s="7">
        <f>[2]ByCountry!E18/1000</f>
        <v>8.7600000000000002E-5</v>
      </c>
      <c r="F203" s="7">
        <f>[2]ByCountry!F18/1000</f>
        <v>0</v>
      </c>
      <c r="G203" s="7">
        <f>[2]ByCountry!G18/1000</f>
        <v>0.1341156</v>
      </c>
      <c r="H203" s="7">
        <f>[2]ByCountry!H18/1000</f>
        <v>0.876</v>
      </c>
      <c r="I203" s="7">
        <f>[2]ByCountry!I18/1000</f>
        <v>0</v>
      </c>
      <c r="J203" s="7">
        <f>[2]ByCountry!J18/1000</f>
        <v>0</v>
      </c>
      <c r="K203" s="7">
        <f>[2]ByCountry!K18/1000</f>
        <v>8.409599999999999E-2</v>
      </c>
      <c r="L203" s="7">
        <f>[2]ByCountry!L18/1000</f>
        <v>5.9154527999999988</v>
      </c>
      <c r="M203" s="7">
        <f>[2]ByCountry!M18/1000</f>
        <v>12.651192000000002</v>
      </c>
      <c r="N203" s="7">
        <f>[2]ByCountry!N18/1000</f>
        <v>16.706809199999999</v>
      </c>
      <c r="O203" s="7">
        <f>[2]ByCountry!O18/1000</f>
        <v>-4.0556171999999986</v>
      </c>
      <c r="P203" s="7">
        <f>[2]ByCountry!P18/1000</f>
        <v>0.73408799999999996</v>
      </c>
      <c r="Q203" s="7">
        <f>[2]ByCountry!Q18/1000</f>
        <v>1.7467439999999996</v>
      </c>
      <c r="R203" s="7">
        <f>[2]ByCountry!R18/1000</f>
        <v>6.3071999999999998E-3</v>
      </c>
      <c r="S203" s="7">
        <f>[2]ByCountry!S18/1000</f>
        <v>6.4823999999999993E-2</v>
      </c>
      <c r="T203" s="7">
        <f>[2]ByCountry!T18/1000</f>
        <v>0</v>
      </c>
      <c r="U203" s="7"/>
    </row>
    <row r="204" spans="1:21" x14ac:dyDescent="0.3">
      <c r="B204" t="str">
        <f>[2]ByCountry!A19</f>
        <v>Tanzania</v>
      </c>
      <c r="C204" s="7">
        <f>[2]ByCountry!C19/1000</f>
        <v>1.5413219999999999</v>
      </c>
      <c r="D204" s="7">
        <f>[2]ByCountry!D19/1000</f>
        <v>0</v>
      </c>
      <c r="E204" s="7">
        <f>[2]ByCountry!E19/1000</f>
        <v>11.571959999999999</v>
      </c>
      <c r="F204" s="7">
        <f>[2]ByCountry!F19/1000</f>
        <v>0</v>
      </c>
      <c r="G204" s="7">
        <f>[2]ByCountry!G19/1000</f>
        <v>4.6964987999999996</v>
      </c>
      <c r="H204" s="7">
        <f>[2]ByCountry!H19/1000</f>
        <v>4.38</v>
      </c>
      <c r="I204" s="7">
        <f>[2]ByCountry!I19/1000</f>
        <v>0</v>
      </c>
      <c r="J204" s="7">
        <f>[2]ByCountry!J19/1000</f>
        <v>0</v>
      </c>
      <c r="K204" s="7">
        <f>[2]ByCountry!K19/1000</f>
        <v>0</v>
      </c>
      <c r="L204" s="7">
        <f>[2]ByCountry!L19/1000</f>
        <v>22.189780800000001</v>
      </c>
      <c r="M204" s="7">
        <f>[2]ByCountry!M19/1000</f>
        <v>3.4514400000000001E-2</v>
      </c>
      <c r="N204" s="7">
        <f>[2]ByCountry!N19/1000</f>
        <v>0</v>
      </c>
      <c r="O204" s="7">
        <f>[2]ByCountry!O19/1000</f>
        <v>3.4514400000000001E-2</v>
      </c>
      <c r="P204" s="7">
        <f>[2]ByCountry!P19/1000</f>
        <v>7.6404720000000008</v>
      </c>
      <c r="Q204" s="7">
        <f>[2]ByCountry!Q19/1000</f>
        <v>20.694624000000001</v>
      </c>
      <c r="R204" s="7">
        <f>[2]ByCountry!R19/1000</f>
        <v>0</v>
      </c>
      <c r="S204" s="7">
        <f>[2]ByCountry!S19/1000</f>
        <v>0.75020640000000005</v>
      </c>
      <c r="T204" s="7">
        <f>[2]ByCountry!T19/1000</f>
        <v>0</v>
      </c>
      <c r="U204" s="7"/>
    </row>
    <row r="205" spans="1:21" x14ac:dyDescent="0.3">
      <c r="B205" t="str">
        <f>[2]ByCountry!A20</f>
        <v>Zambia</v>
      </c>
      <c r="C205" s="7">
        <f>[2]ByCountry!C20/1000</f>
        <v>2.3119392000000003</v>
      </c>
      <c r="D205" s="7">
        <f>[2]ByCountry!D20/1000</f>
        <v>0</v>
      </c>
      <c r="E205" s="7">
        <f>[2]ByCountry!E20/1000</f>
        <v>6.1320000000000005E-4</v>
      </c>
      <c r="F205" s="7">
        <f>[2]ByCountry!F20/1000</f>
        <v>0</v>
      </c>
      <c r="G205" s="7">
        <f>[2]ByCountry!G20/1000</f>
        <v>24.810860400000003</v>
      </c>
      <c r="H205" s="7">
        <f>[2]ByCountry!H20/1000</f>
        <v>0</v>
      </c>
      <c r="I205" s="7">
        <f>[2]ByCountry!I20/1000</f>
        <v>0</v>
      </c>
      <c r="J205" s="7">
        <f>[2]ByCountry!J20/1000</f>
        <v>0</v>
      </c>
      <c r="K205" s="7">
        <f>[2]ByCountry!K20/1000</f>
        <v>0</v>
      </c>
      <c r="L205" s="7">
        <f>[2]ByCountry!L20/1000</f>
        <v>27.123412800000001</v>
      </c>
      <c r="M205" s="7">
        <f>[2]ByCountry!M20/1000</f>
        <v>11.196856799999999</v>
      </c>
      <c r="N205" s="7">
        <f>[2]ByCountry!N20/1000</f>
        <v>3.9372695999999996</v>
      </c>
      <c r="O205" s="7">
        <f>[2]ByCountry!O20/1000</f>
        <v>7.2595872000000004</v>
      </c>
      <c r="P205" s="7">
        <f>[2]ByCountry!P20/1000</f>
        <v>21.722171999999997</v>
      </c>
      <c r="Q205" s="7">
        <f>[2]ByCountry!Q20/1000</f>
        <v>32.497848000000005</v>
      </c>
      <c r="R205" s="7">
        <f>[2]ByCountry!R20/1000</f>
        <v>8.4971999999999999E-3</v>
      </c>
      <c r="S205" s="7">
        <f>[2]ByCountry!S20/1000</f>
        <v>1.1423915999999998</v>
      </c>
      <c r="T205" s="7">
        <f>[2]ByCountry!T20/1000</f>
        <v>0</v>
      </c>
      <c r="U205" s="7"/>
    </row>
    <row r="206" spans="1:21" x14ac:dyDescent="0.3">
      <c r="B206" t="str">
        <f>[2]ByCountry!A21</f>
        <v>Zimbabwe</v>
      </c>
      <c r="C206" s="7">
        <f>[2]ByCountry!C21/1000</f>
        <v>20.3453628</v>
      </c>
      <c r="D206" s="7">
        <f>[2]ByCountry!D21/1000</f>
        <v>0</v>
      </c>
      <c r="E206" s="7">
        <f>[2]ByCountry!E21/1000</f>
        <v>2.8032E-3</v>
      </c>
      <c r="F206" s="7">
        <f>[2]ByCountry!F21/1000</f>
        <v>0</v>
      </c>
      <c r="G206" s="7">
        <f>[2]ByCountry!G21/1000</f>
        <v>4.0627127999999999</v>
      </c>
      <c r="H206" s="7">
        <f>[2]ByCountry!H21/1000</f>
        <v>0</v>
      </c>
      <c r="I206" s="7">
        <f>[2]ByCountry!I21/1000</f>
        <v>0</v>
      </c>
      <c r="J206" s="7">
        <f>[2]ByCountry!J21/1000</f>
        <v>0</v>
      </c>
      <c r="K206" s="7">
        <f>[2]ByCountry!K21/1000</f>
        <v>5.8779599999999994E-2</v>
      </c>
      <c r="L206" s="7">
        <f>[2]ByCountry!L21/1000</f>
        <v>24.4696584</v>
      </c>
      <c r="M206" s="7">
        <f>[2]ByCountry!M21/1000</f>
        <v>16.486232400000002</v>
      </c>
      <c r="N206" s="7">
        <f>[2]ByCountry!N21/1000</f>
        <v>19.481276400000002</v>
      </c>
      <c r="O206" s="7">
        <f>[2]ByCountry!O21/1000</f>
        <v>-2.9950440000000018</v>
      </c>
      <c r="P206" s="7">
        <f>[2]ByCountry!P21/1000</f>
        <v>11.61576</v>
      </c>
      <c r="Q206" s="7">
        <f>[2]ByCountry!Q21/1000</f>
        <v>20.319696</v>
      </c>
      <c r="R206" s="7">
        <f>[2]ByCountry!R21/1000</f>
        <v>1.095E-2</v>
      </c>
      <c r="S206" s="7">
        <f>[2]ByCountry!S21/1000</f>
        <v>0.7368036</v>
      </c>
      <c r="T206" s="7">
        <f>[2]ByCountry!T21/1000</f>
        <v>0</v>
      </c>
      <c r="U206" s="7"/>
    </row>
    <row r="207" spans="1:21" x14ac:dyDescent="0.3">
      <c r="C207" s="7">
        <f>[2]ByCountry!C22/1000</f>
        <v>0</v>
      </c>
      <c r="D207" s="7">
        <f>[2]ByCountry!D22/1000</f>
        <v>0</v>
      </c>
      <c r="E207" s="7">
        <f>[2]ByCountry!E22/1000</f>
        <v>0</v>
      </c>
      <c r="F207" s="7">
        <f>[2]ByCountry!F22/1000</f>
        <v>0</v>
      </c>
      <c r="G207" s="7">
        <f>[2]ByCountry!G22/1000</f>
        <v>0</v>
      </c>
      <c r="H207" s="7">
        <f>[2]ByCountry!H22/1000</f>
        <v>0</v>
      </c>
      <c r="I207" s="7">
        <f>[2]ByCountry!I22/1000</f>
        <v>0</v>
      </c>
      <c r="J207" s="7">
        <f>[2]ByCountry!J22/1000</f>
        <v>0</v>
      </c>
      <c r="K207" s="7">
        <f>[2]ByCountry!K22/1000</f>
        <v>0</v>
      </c>
      <c r="L207" s="7">
        <f>[2]ByCountry!L22/1000</f>
        <v>0</v>
      </c>
      <c r="M207" s="7">
        <f>[2]ByCountry!M22/1000</f>
        <v>0</v>
      </c>
      <c r="N207" s="7">
        <f>[2]ByCountry!N22/1000</f>
        <v>0</v>
      </c>
      <c r="O207" s="7">
        <f>[2]ByCountry!O22/1000</f>
        <v>0</v>
      </c>
      <c r="P207" s="7">
        <f>[2]ByCountry!P22/1000</f>
        <v>0</v>
      </c>
      <c r="Q207" s="7">
        <f>[2]ByCountry!Q22/1000</f>
        <v>0</v>
      </c>
      <c r="R207" s="7">
        <f>[2]ByCountry!R22/1000</f>
        <v>0</v>
      </c>
      <c r="S207" s="7">
        <f>[2]ByCountry!S22/1000</f>
        <v>0</v>
      </c>
      <c r="T207" s="7">
        <f>[2]ByCountry!T22/1000</f>
        <v>0</v>
      </c>
      <c r="U207" s="7"/>
    </row>
    <row r="208" spans="1:21" x14ac:dyDescent="0.3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x14ac:dyDescent="0.3">
      <c r="A209" t="s">
        <v>14</v>
      </c>
      <c r="B209" t="str">
        <f>[1]ByCountry!A10</f>
        <v>Angola</v>
      </c>
      <c r="C209" s="7">
        <f>[1]ByCountry!C10/1000</f>
        <v>0</v>
      </c>
      <c r="D209" s="7">
        <f>[1]ByCountry!D10/1000</f>
        <v>0</v>
      </c>
      <c r="E209" s="7">
        <f>[1]ByCountry!E10/1000</f>
        <v>1.5252036</v>
      </c>
      <c r="F209" s="7">
        <f>[1]ByCountry!F10/1000</f>
        <v>0</v>
      </c>
      <c r="G209" s="7">
        <f>[1]ByCountry!G10/1000</f>
        <v>4.9887323999999991</v>
      </c>
      <c r="H209" s="7">
        <f>[1]ByCountry!H10/1000</f>
        <v>2.19</v>
      </c>
      <c r="I209" s="7">
        <f>[1]ByCountry!I10/1000</f>
        <v>0.34251600000000004</v>
      </c>
      <c r="J209" s="7">
        <f>[1]ByCountry!J10/1000</f>
        <v>0</v>
      </c>
      <c r="K209" s="7">
        <f>[1]ByCountry!K10/1000</f>
        <v>0</v>
      </c>
      <c r="L209" s="7">
        <f>[1]ByCountry!L10/1000</f>
        <v>9.0464519999999968</v>
      </c>
      <c r="M209" s="7">
        <f>[1]ByCountry!M10/1000</f>
        <v>13.852538400000002</v>
      </c>
      <c r="N209" s="7">
        <f>[1]ByCountry!N10/1000</f>
        <v>3.5071536000000001</v>
      </c>
      <c r="O209" s="7">
        <f>[1]ByCountry!O10/1000</f>
        <v>10.345384800000001</v>
      </c>
      <c r="P209" s="7">
        <f>[1]ByCountry!P10/1000</f>
        <v>8.5891800000000007</v>
      </c>
      <c r="Q209" s="7">
        <f>[1]ByCountry!Q10/1000</f>
        <v>18.228684000000001</v>
      </c>
      <c r="R209" s="7">
        <f>[1]ByCountry!R10/1000</f>
        <v>1.9972799999999999E-2</v>
      </c>
      <c r="S209" s="7">
        <f>[1]ByCountry!S10/1000</f>
        <v>0.66952680000000009</v>
      </c>
      <c r="T209" s="7">
        <f>[1]ByCountry!T10/1000</f>
        <v>0</v>
      </c>
      <c r="U209" s="7"/>
    </row>
    <row r="210" spans="1:21" x14ac:dyDescent="0.3">
      <c r="B210" t="str">
        <f>[1]ByCountry!A11</f>
        <v>Botswana</v>
      </c>
      <c r="C210" s="7">
        <f>[1]ByCountry!C11/1000</f>
        <v>10.265143200000001</v>
      </c>
      <c r="D210" s="7">
        <f>[1]ByCountry!D11/1000</f>
        <v>0</v>
      </c>
      <c r="E210" s="7">
        <f>[1]ByCountry!E11/1000</f>
        <v>2.6279999999999999E-4</v>
      </c>
      <c r="F210" s="7">
        <f>[1]ByCountry!F11/1000</f>
        <v>0</v>
      </c>
      <c r="G210" s="7">
        <f>[1]ByCountry!G11/1000</f>
        <v>0</v>
      </c>
      <c r="H210" s="7">
        <f>[1]ByCountry!H11/1000</f>
        <v>0</v>
      </c>
      <c r="I210" s="7">
        <f>[1]ByCountry!I11/1000</f>
        <v>0</v>
      </c>
      <c r="J210" s="7">
        <f>[1]ByCountry!J11/1000</f>
        <v>0</v>
      </c>
      <c r="K210" s="7">
        <f>[1]ByCountry!K11/1000</f>
        <v>0.36415319999999995</v>
      </c>
      <c r="L210" s="7">
        <f>[1]ByCountry!L11/1000</f>
        <v>10.629559200000001</v>
      </c>
      <c r="M210" s="7">
        <f>[1]ByCountry!M11/1000</f>
        <v>3.7703916</v>
      </c>
      <c r="N210" s="7">
        <f>[1]ByCountry!N11/1000</f>
        <v>6.7331988000000003</v>
      </c>
      <c r="O210" s="7">
        <f>[1]ByCountry!O11/1000</f>
        <v>-2.9628072000000003</v>
      </c>
      <c r="P210" s="7">
        <f>[1]ByCountry!P11/1000</f>
        <v>4.0576319999999999</v>
      </c>
      <c r="Q210" s="7">
        <f>[1]ByCountry!Q11/1000</f>
        <v>7.0973519999999999</v>
      </c>
      <c r="R210" s="7">
        <f>[1]ByCountry!R11/1000</f>
        <v>1.9184400000000001E-2</v>
      </c>
      <c r="S210" s="7">
        <f>[1]ByCountry!S11/1000</f>
        <v>0</v>
      </c>
      <c r="T210" s="7">
        <f>[1]ByCountry!T11/1000</f>
        <v>0.11869800000000001</v>
      </c>
      <c r="U210" s="7"/>
    </row>
    <row r="211" spans="1:21" x14ac:dyDescent="0.3">
      <c r="B211" t="str">
        <f>[1]ByCountry!A12</f>
        <v>DRC</v>
      </c>
      <c r="C211" s="7">
        <f>[1]ByCountry!C12/1000</f>
        <v>0</v>
      </c>
      <c r="D211" s="7">
        <f>[1]ByCountry!D12/1000</f>
        <v>0</v>
      </c>
      <c r="E211" s="7">
        <f>[1]ByCountry!E12/1000</f>
        <v>0</v>
      </c>
      <c r="F211" s="7">
        <f>[1]ByCountry!F12/1000</f>
        <v>0</v>
      </c>
      <c r="G211" s="7">
        <f>[1]ByCountry!G12/1000</f>
        <v>72.429169200000004</v>
      </c>
      <c r="H211" s="7">
        <f>[1]ByCountry!H12/1000</f>
        <v>0</v>
      </c>
      <c r="I211" s="7">
        <f>[1]ByCountry!I12/1000</f>
        <v>0</v>
      </c>
      <c r="J211" s="7">
        <f>[1]ByCountry!J12/1000</f>
        <v>0</v>
      </c>
      <c r="K211" s="7">
        <f>[1]ByCountry!K12/1000</f>
        <v>0</v>
      </c>
      <c r="L211" s="7">
        <f>[1]ByCountry!L12/1000</f>
        <v>72.429169200000004</v>
      </c>
      <c r="M211" s="7">
        <f>[1]ByCountry!M12/1000</f>
        <v>0</v>
      </c>
      <c r="N211" s="7">
        <f>[1]ByCountry!N12/1000</f>
        <v>34.617592799999997</v>
      </c>
      <c r="O211" s="7">
        <f>[1]ByCountry!O12/1000</f>
        <v>-34.617592799999997</v>
      </c>
      <c r="P211" s="7">
        <f>[1]ByCountry!P12/1000</f>
        <v>25.999680000000001</v>
      </c>
      <c r="Q211" s="7">
        <f>[1]ByCountry!Q12/1000</f>
        <v>36.129744000000002</v>
      </c>
      <c r="R211" s="7">
        <f>[1]ByCountry!R12/1000</f>
        <v>0</v>
      </c>
      <c r="S211" s="7">
        <f>[1]ByCountry!S12/1000</f>
        <v>1.2775584</v>
      </c>
      <c r="T211" s="7">
        <f>[1]ByCountry!T12/1000</f>
        <v>0</v>
      </c>
      <c r="U211" s="7"/>
    </row>
    <row r="212" spans="1:21" x14ac:dyDescent="0.3">
      <c r="B212" t="str">
        <f>[1]ByCountry!A13</f>
        <v>Lesotho</v>
      </c>
      <c r="C212" s="7">
        <f>[1]ByCountry!C13/1000</f>
        <v>0</v>
      </c>
      <c r="D212" s="7">
        <f>[1]ByCountry!D13/1000</f>
        <v>0</v>
      </c>
      <c r="E212" s="7">
        <f>[1]ByCountry!E13/1000</f>
        <v>0</v>
      </c>
      <c r="F212" s="7">
        <f>[1]ByCountry!F13/1000</f>
        <v>0</v>
      </c>
      <c r="G212" s="7">
        <f>[1]ByCountry!G13/1000</f>
        <v>0.60365159999999995</v>
      </c>
      <c r="H212" s="7">
        <f>[1]ByCountry!H13/1000</f>
        <v>0</v>
      </c>
      <c r="I212" s="7">
        <f>[1]ByCountry!I13/1000</f>
        <v>0</v>
      </c>
      <c r="J212" s="7">
        <f>[1]ByCountry!J13/1000</f>
        <v>0</v>
      </c>
      <c r="K212" s="7">
        <f>[1]ByCountry!K13/1000</f>
        <v>5.9305199999999995E-2</v>
      </c>
      <c r="L212" s="7">
        <f>[1]ByCountry!L13/1000</f>
        <v>0.6629567999999999</v>
      </c>
      <c r="M212" s="7">
        <f>[1]ByCountry!M13/1000</f>
        <v>0.71210040000000008</v>
      </c>
      <c r="N212" s="7">
        <f>[1]ByCountry!N13/1000</f>
        <v>0.12649440000000001</v>
      </c>
      <c r="O212" s="7">
        <f>[1]ByCountry!O13/1000</f>
        <v>0.58560599999999996</v>
      </c>
      <c r="P212" s="7">
        <f>[1]ByCountry!P13/1000</f>
        <v>0.24615600000000001</v>
      </c>
      <c r="Q212" s="7">
        <f>[1]ByCountry!Q13/1000</f>
        <v>1.1536920000000002</v>
      </c>
      <c r="R212" s="7">
        <f>[1]ByCountry!R13/1000</f>
        <v>2.6279999999999997E-3</v>
      </c>
      <c r="S212" s="7">
        <f>[1]ByCountry!S13/1000</f>
        <v>4.3449599999999998E-2</v>
      </c>
      <c r="T212" s="7">
        <f>[1]ByCountry!T13/1000</f>
        <v>0</v>
      </c>
      <c r="U212" s="7"/>
    </row>
    <row r="213" spans="1:21" x14ac:dyDescent="0.3">
      <c r="B213" t="str">
        <f>[1]ByCountry!A14</f>
        <v>Malawi</v>
      </c>
      <c r="C213" s="7">
        <f>[1]ByCountry!C14/1000</f>
        <v>0</v>
      </c>
      <c r="D213" s="7">
        <f>[1]ByCountry!D14/1000</f>
        <v>0</v>
      </c>
      <c r="E213" s="7">
        <f>[1]ByCountry!E14/1000</f>
        <v>0</v>
      </c>
      <c r="F213" s="7">
        <f>[1]ByCountry!F14/1000</f>
        <v>0</v>
      </c>
      <c r="G213" s="7">
        <f>[1]ByCountry!G14/1000</f>
        <v>2.878098</v>
      </c>
      <c r="H213" s="7">
        <f>[1]ByCountry!H14/1000</f>
        <v>0.876</v>
      </c>
      <c r="I213" s="7">
        <f>[1]ByCountry!I14/1000</f>
        <v>0</v>
      </c>
      <c r="J213" s="7">
        <f>[1]ByCountry!J14/1000</f>
        <v>0</v>
      </c>
      <c r="K213" s="7">
        <f>[1]ByCountry!K14/1000</f>
        <v>0.16670279999999998</v>
      </c>
      <c r="L213" s="7">
        <f>[1]ByCountry!L14/1000</f>
        <v>3.9208007999999999</v>
      </c>
      <c r="M213" s="7">
        <f>[1]ByCountry!M14/1000</f>
        <v>0</v>
      </c>
      <c r="N213" s="7">
        <f>[1]ByCountry!N14/1000</f>
        <v>0.41049359999999996</v>
      </c>
      <c r="O213" s="7">
        <f>[1]ByCountry!O14/1000</f>
        <v>-0.41049359999999996</v>
      </c>
      <c r="P213" s="7">
        <f>[1]ByCountry!P14/1000</f>
        <v>1.2071280000000002</v>
      </c>
      <c r="Q213" s="7">
        <f>[1]ByCountry!Q14/1000</f>
        <v>3.2692320000000006</v>
      </c>
      <c r="R213" s="7">
        <f>[1]ByCountry!R14/1000</f>
        <v>0</v>
      </c>
      <c r="S213" s="7">
        <f>[1]ByCountry!S14/1000</f>
        <v>0.1188732</v>
      </c>
      <c r="T213" s="7">
        <f>[1]ByCountry!T14/1000</f>
        <v>0</v>
      </c>
      <c r="U213" s="7"/>
    </row>
    <row r="214" spans="1:21" x14ac:dyDescent="0.3">
      <c r="B214" t="str">
        <f>[1]ByCountry!A15</f>
        <v>Mozambique</v>
      </c>
      <c r="C214" s="7">
        <f>[1]ByCountry!C15/1000</f>
        <v>5.7799356</v>
      </c>
      <c r="D214" s="7">
        <f>[1]ByCountry!D15/1000</f>
        <v>0</v>
      </c>
      <c r="E214" s="7">
        <f>[1]ByCountry!E15/1000</f>
        <v>3.0115127999999993</v>
      </c>
      <c r="F214" s="7">
        <f>[1]ByCountry!F15/1000</f>
        <v>0</v>
      </c>
      <c r="G214" s="7">
        <f>[1]ByCountry!G15/1000</f>
        <v>20.637946799999998</v>
      </c>
      <c r="H214" s="7">
        <f>[1]ByCountry!H15/1000</f>
        <v>0.41312159999999992</v>
      </c>
      <c r="I214" s="7">
        <f>[1]ByCountry!I15/1000</f>
        <v>0</v>
      </c>
      <c r="J214" s="7">
        <f>[1]ByCountry!J15/1000</f>
        <v>0</v>
      </c>
      <c r="K214" s="7">
        <f>[1]ByCountry!K15/1000</f>
        <v>0.402084</v>
      </c>
      <c r="L214" s="7">
        <f>[1]ByCountry!L15/1000</f>
        <v>30.244600799999997</v>
      </c>
      <c r="M214" s="7">
        <f>[1]ByCountry!M15/1000</f>
        <v>1.3750571999999999</v>
      </c>
      <c r="N214" s="7">
        <f>[1]ByCountry!N15/1000</f>
        <v>23.155307999999998</v>
      </c>
      <c r="O214" s="7">
        <f>[1]ByCountry!O15/1000</f>
        <v>-21.780250799999997</v>
      </c>
      <c r="P214" s="7">
        <f>[1]ByCountry!P15/1000</f>
        <v>4.8880799999999995</v>
      </c>
      <c r="Q214" s="7">
        <f>[1]ByCountry!Q15/1000</f>
        <v>7.9278000000000004</v>
      </c>
      <c r="R214" s="7">
        <f>[1]ByCountry!R15/1000</f>
        <v>0</v>
      </c>
      <c r="S214" s="7">
        <f>[1]ByCountry!S15/1000</f>
        <v>0.28566359999999996</v>
      </c>
      <c r="T214" s="7">
        <f>[1]ByCountry!T15/1000</f>
        <v>0</v>
      </c>
      <c r="U214" s="7"/>
    </row>
    <row r="215" spans="1:21" x14ac:dyDescent="0.3">
      <c r="B215" t="str">
        <f>[1]ByCountry!A16</f>
        <v>Namibia</v>
      </c>
      <c r="C215" s="7">
        <f>[1]ByCountry!C16/1000</f>
        <v>2.9578139999999999</v>
      </c>
      <c r="D215" s="7">
        <f>[1]ByCountry!D16/1000</f>
        <v>0</v>
      </c>
      <c r="E215" s="7">
        <f>[1]ByCountry!E16/1000</f>
        <v>0.1456788</v>
      </c>
      <c r="F215" s="7">
        <f>[1]ByCountry!F16/1000</f>
        <v>0</v>
      </c>
      <c r="G215" s="7">
        <f>[1]ByCountry!G16/1000</f>
        <v>2.4036564</v>
      </c>
      <c r="H215" s="7">
        <f>[1]ByCountry!H16/1000</f>
        <v>0</v>
      </c>
      <c r="I215" s="7">
        <f>[1]ByCountry!I16/1000</f>
        <v>0</v>
      </c>
      <c r="J215" s="7">
        <f>[1]ByCountry!J16/1000</f>
        <v>0</v>
      </c>
      <c r="K215" s="7">
        <f>[1]ByCountry!K16/1000</f>
        <v>0.3071256</v>
      </c>
      <c r="L215" s="7">
        <f>[1]ByCountry!L16/1000</f>
        <v>5.8142747999999997</v>
      </c>
      <c r="M215" s="7">
        <f>[1]ByCountry!M16/1000</f>
        <v>15.405686399999999</v>
      </c>
      <c r="N215" s="7">
        <f>[1]ByCountry!N16/1000</f>
        <v>14.754380400000001</v>
      </c>
      <c r="O215" s="7">
        <f>[1]ByCountry!O16/1000</f>
        <v>0.65130599999999872</v>
      </c>
      <c r="P215" s="7">
        <f>[1]ByCountry!P16/1000</f>
        <v>3.4829760000000003</v>
      </c>
      <c r="Q215" s="7">
        <f>[1]ByCountry!Q16/1000</f>
        <v>6.0925799999999999</v>
      </c>
      <c r="R215" s="7">
        <f>[1]ByCountry!R16/1000</f>
        <v>0</v>
      </c>
      <c r="S215" s="7">
        <f>[1]ByCountry!S16/1000</f>
        <v>0.20331960000000002</v>
      </c>
      <c r="T215" s="7">
        <f>[1]ByCountry!T16/1000</f>
        <v>0</v>
      </c>
      <c r="U215" s="7"/>
    </row>
    <row r="216" spans="1:21" x14ac:dyDescent="0.3">
      <c r="B216" t="str">
        <f>[1]ByCountry!A17</f>
        <v>South Africa</v>
      </c>
      <c r="C216" s="7">
        <f>[1]ByCountry!C17/1000</f>
        <v>282.67013279999998</v>
      </c>
      <c r="D216" s="7">
        <f>[1]ByCountry!D17/1000</f>
        <v>0</v>
      </c>
      <c r="E216" s="7">
        <f>[1]ByCountry!E17/1000</f>
        <v>0.57509400000000011</v>
      </c>
      <c r="F216" s="7">
        <f>[1]ByCountry!F17/1000</f>
        <v>16.521360000000001</v>
      </c>
      <c r="G216" s="7">
        <f>[1]ByCountry!G17/1000</f>
        <v>1.2042372000000001</v>
      </c>
      <c r="H216" s="7">
        <f>[1]ByCountry!H17/1000</f>
        <v>0.78839999999999999</v>
      </c>
      <c r="I216" s="7">
        <f>[1]ByCountry!I17/1000</f>
        <v>30.375650399999998</v>
      </c>
      <c r="J216" s="7">
        <f>[1]ByCountry!J17/1000</f>
        <v>1.1205791999999999</v>
      </c>
      <c r="K216" s="7">
        <f>[1]ByCountry!K17/1000</f>
        <v>45.593084400000002</v>
      </c>
      <c r="L216" s="7">
        <f>[1]ByCountry!L17/1000</f>
        <v>378.84853799999991</v>
      </c>
      <c r="M216" s="7">
        <f>[1]ByCountry!M17/1000</f>
        <v>29.615194800000001</v>
      </c>
      <c r="N216" s="7">
        <f>[1]ByCountry!N17/1000</f>
        <v>1.4282304000000001</v>
      </c>
      <c r="O216" s="7">
        <f>[1]ByCountry!O17/1000</f>
        <v>28.186964400000001</v>
      </c>
      <c r="P216" s="7">
        <f>[1]ByCountry!P17/1000</f>
        <v>237.07450800000001</v>
      </c>
      <c r="Q216" s="7">
        <f>[1]ByCountry!Q17/1000</f>
        <v>414.71679599999999</v>
      </c>
      <c r="R216" s="7">
        <f>[1]ByCountry!R17/1000</f>
        <v>0</v>
      </c>
      <c r="S216" s="7">
        <f>[1]ByCountry!S17/1000</f>
        <v>0.876</v>
      </c>
      <c r="T216" s="7">
        <f>[1]ByCountry!T17/1000</f>
        <v>43.0196592</v>
      </c>
      <c r="U216" s="7"/>
    </row>
    <row r="217" spans="1:21" x14ac:dyDescent="0.3">
      <c r="B217" t="str">
        <f>[1]ByCountry!A18</f>
        <v>Swaziland</v>
      </c>
      <c r="C217" s="7">
        <f>[1]ByCountry!C18/1000</f>
        <v>0.13928399999999999</v>
      </c>
      <c r="D217" s="7">
        <f>[1]ByCountry!D18/1000</f>
        <v>0</v>
      </c>
      <c r="E217" s="7">
        <f>[1]ByCountry!E18/1000</f>
        <v>1.752E-4</v>
      </c>
      <c r="F217" s="7">
        <f>[1]ByCountry!F18/1000</f>
        <v>0</v>
      </c>
      <c r="G217" s="7">
        <f>[1]ByCountry!G18/1000</f>
        <v>0.1341156</v>
      </c>
      <c r="H217" s="7">
        <f>[1]ByCountry!H18/1000</f>
        <v>0.876</v>
      </c>
      <c r="I217" s="7">
        <f>[1]ByCountry!I18/1000</f>
        <v>0</v>
      </c>
      <c r="J217" s="7">
        <f>[1]ByCountry!J18/1000</f>
        <v>0</v>
      </c>
      <c r="K217" s="7">
        <f>[1]ByCountry!K18/1000</f>
        <v>8.2256399999999993E-2</v>
      </c>
      <c r="L217" s="7">
        <f>[1]ByCountry!L18/1000</f>
        <v>1.2318311999999998</v>
      </c>
      <c r="M217" s="7">
        <f>[1]ByCountry!M18/1000</f>
        <v>7.9086155999999992</v>
      </c>
      <c r="N217" s="7">
        <f>[1]ByCountry!N18/1000</f>
        <v>7.3520927999999994</v>
      </c>
      <c r="O217" s="7">
        <f>[1]ByCountry!O18/1000</f>
        <v>0.55652279999999976</v>
      </c>
      <c r="P217" s="7">
        <f>[1]ByCountry!P18/1000</f>
        <v>0.73408799999999996</v>
      </c>
      <c r="Q217" s="7">
        <f>[1]ByCountry!Q18/1000</f>
        <v>1.7467439999999996</v>
      </c>
      <c r="R217" s="7">
        <f>[1]ByCountry!R18/1000</f>
        <v>6.3071999999999998E-3</v>
      </c>
      <c r="S217" s="7">
        <f>[1]ByCountry!S18/1000</f>
        <v>7.1656799999999993E-2</v>
      </c>
      <c r="T217" s="7">
        <f>[1]ByCountry!T18/1000</f>
        <v>5.475E-2</v>
      </c>
      <c r="U217" s="7"/>
    </row>
    <row r="218" spans="1:21" x14ac:dyDescent="0.3">
      <c r="B218" t="str">
        <f>[1]ByCountry!A19</f>
        <v>Tanzania</v>
      </c>
      <c r="C218" s="7">
        <f>[1]ByCountry!C19/1000</f>
        <v>0.1154568</v>
      </c>
      <c r="D218" s="7">
        <f>[1]ByCountry!D19/1000</f>
        <v>0</v>
      </c>
      <c r="E218" s="7">
        <f>[1]ByCountry!E19/1000</f>
        <v>1.2326196</v>
      </c>
      <c r="F218" s="7">
        <f>[1]ByCountry!F19/1000</f>
        <v>0</v>
      </c>
      <c r="G218" s="7">
        <f>[1]ByCountry!G19/1000</f>
        <v>5.4883151999999997</v>
      </c>
      <c r="H218" s="7">
        <f>[1]ByCountry!H19/1000</f>
        <v>4.38</v>
      </c>
      <c r="I218" s="7">
        <f>[1]ByCountry!I19/1000</f>
        <v>5.6908463999999999</v>
      </c>
      <c r="J218" s="7">
        <f>[1]ByCountry!J19/1000</f>
        <v>0</v>
      </c>
      <c r="K218" s="7">
        <f>[1]ByCountry!K19/1000</f>
        <v>0.9466931999999999</v>
      </c>
      <c r="L218" s="7">
        <f>[1]ByCountry!L19/1000</f>
        <v>17.853931199999998</v>
      </c>
      <c r="M218" s="7">
        <f>[1]ByCountry!M19/1000</f>
        <v>2.0756819999999996</v>
      </c>
      <c r="N218" s="7">
        <f>[1]ByCountry!N19/1000</f>
        <v>0</v>
      </c>
      <c r="O218" s="7">
        <f>[1]ByCountry!O19/1000</f>
        <v>2.0756819999999996</v>
      </c>
      <c r="P218" s="7">
        <f>[1]ByCountry!P19/1000</f>
        <v>7.6404720000000008</v>
      </c>
      <c r="Q218" s="7">
        <f>[1]ByCountry!Q19/1000</f>
        <v>20.694624000000001</v>
      </c>
      <c r="R218" s="7">
        <f>[1]ByCountry!R19/1000</f>
        <v>2.5491600000000003E-2</v>
      </c>
      <c r="S218" s="7">
        <f>[1]ByCountry!S19/1000</f>
        <v>0.73505160000000003</v>
      </c>
      <c r="T218" s="7">
        <f>[1]ByCountry!T19/1000</f>
        <v>1.9936883999999999</v>
      </c>
      <c r="U218" s="7"/>
    </row>
    <row r="219" spans="1:21" x14ac:dyDescent="0.3">
      <c r="B219" t="str">
        <f>[1]ByCountry!A20</f>
        <v>Zambia</v>
      </c>
      <c r="C219" s="7">
        <f>[1]ByCountry!C20/1000</f>
        <v>0</v>
      </c>
      <c r="D219" s="7">
        <f>[1]ByCountry!D20/1000</f>
        <v>0</v>
      </c>
      <c r="E219" s="7">
        <f>[1]ByCountry!E20/1000</f>
        <v>6.1320000000000005E-4</v>
      </c>
      <c r="F219" s="7">
        <f>[1]ByCountry!F20/1000</f>
        <v>0</v>
      </c>
      <c r="G219" s="7">
        <f>[1]ByCountry!G20/1000</f>
        <v>22.765225200000003</v>
      </c>
      <c r="H219" s="7">
        <f>[1]ByCountry!H20/1000</f>
        <v>0</v>
      </c>
      <c r="I219" s="7">
        <f>[1]ByCountry!I20/1000</f>
        <v>0</v>
      </c>
      <c r="J219" s="7">
        <f>[1]ByCountry!J20/1000</f>
        <v>0</v>
      </c>
      <c r="K219" s="7">
        <f>[1]ByCountry!K20/1000</f>
        <v>1.5507827999999999</v>
      </c>
      <c r="L219" s="7">
        <f>[1]ByCountry!L20/1000</f>
        <v>24.316621200000004</v>
      </c>
      <c r="M219" s="7">
        <f>[1]ByCountry!M20/1000</f>
        <v>13.945043999999999</v>
      </c>
      <c r="N219" s="7">
        <f>[1]ByCountry!N20/1000</f>
        <v>3.8787528</v>
      </c>
      <c r="O219" s="7">
        <f>[1]ByCountry!O20/1000</f>
        <v>10.0662912</v>
      </c>
      <c r="P219" s="7">
        <f>[1]ByCountry!P20/1000</f>
        <v>21.722171999999997</v>
      </c>
      <c r="Q219" s="7">
        <f>[1]ByCountry!Q20/1000</f>
        <v>32.497848000000005</v>
      </c>
      <c r="R219" s="7">
        <f>[1]ByCountry!R20/1000</f>
        <v>8.4971999999999999E-3</v>
      </c>
      <c r="S219" s="7">
        <f>[1]ByCountry!S20/1000</f>
        <v>1.1423915999999998</v>
      </c>
      <c r="T219" s="7">
        <f>[1]ByCountry!T20/1000</f>
        <v>0</v>
      </c>
      <c r="U219" s="7"/>
    </row>
    <row r="220" spans="1:21" x14ac:dyDescent="0.3">
      <c r="B220" t="str">
        <f>[1]ByCountry!A21</f>
        <v>Zimbabwe</v>
      </c>
      <c r="C220" s="7">
        <f>[1]ByCountry!C21/1000</f>
        <v>10.480989600000001</v>
      </c>
      <c r="D220" s="7">
        <f>[1]ByCountry!D21/1000</f>
        <v>0</v>
      </c>
      <c r="E220" s="7">
        <f>[1]ByCountry!E21/1000</f>
        <v>2.8032E-3</v>
      </c>
      <c r="F220" s="7">
        <f>[1]ByCountry!F21/1000</f>
        <v>0</v>
      </c>
      <c r="G220" s="7">
        <f>[1]ByCountry!G21/1000</f>
        <v>5.6354831999999995</v>
      </c>
      <c r="H220" s="7">
        <f>[1]ByCountry!H21/1000</f>
        <v>0.66567239999999994</v>
      </c>
      <c r="I220" s="7">
        <f>[1]ByCountry!I21/1000</f>
        <v>0</v>
      </c>
      <c r="J220" s="7">
        <f>[1]ByCountry!J21/1000</f>
        <v>0</v>
      </c>
      <c r="K220" s="7">
        <f>[1]ByCountry!K21/1000</f>
        <v>0.98628840000000007</v>
      </c>
      <c r="L220" s="7">
        <f>[1]ByCountry!L21/1000</f>
        <v>17.771236800000004</v>
      </c>
      <c r="M220" s="7">
        <f>[1]ByCountry!M21/1000</f>
        <v>10.929501599999998</v>
      </c>
      <c r="N220" s="7">
        <f>[1]ByCountry!N21/1000</f>
        <v>7.864377600000001</v>
      </c>
      <c r="O220" s="7">
        <f>[1]ByCountry!O21/1000</f>
        <v>3.0651239999999969</v>
      </c>
      <c r="P220" s="7">
        <f>[1]ByCountry!P21/1000</f>
        <v>11.61576</v>
      </c>
      <c r="Q220" s="7">
        <f>[1]ByCountry!Q21/1000</f>
        <v>20.319696</v>
      </c>
      <c r="R220" s="7">
        <f>[1]ByCountry!R21/1000</f>
        <v>3.1623600000000002E-2</v>
      </c>
      <c r="S220" s="7">
        <f>[1]ByCountry!S21/1000</f>
        <v>0.7742964</v>
      </c>
      <c r="T220" s="7">
        <f>[1]ByCountry!T21/1000</f>
        <v>0.49564079999999994</v>
      </c>
      <c r="U220" s="7"/>
    </row>
    <row r="221" spans="1:21" x14ac:dyDescent="0.3">
      <c r="C221" s="7">
        <f>[1]ByCountry!C22/1000</f>
        <v>0</v>
      </c>
      <c r="D221" s="7">
        <f>[1]ByCountry!D22/1000</f>
        <v>0</v>
      </c>
      <c r="E221" s="7">
        <f>[1]ByCountry!E22/1000</f>
        <v>0</v>
      </c>
      <c r="F221" s="7">
        <f>[1]ByCountry!F22/1000</f>
        <v>0</v>
      </c>
      <c r="G221" s="7">
        <f>[1]ByCountry!G22/1000</f>
        <v>0</v>
      </c>
      <c r="H221" s="7">
        <f>[1]ByCountry!H22/1000</f>
        <v>0</v>
      </c>
      <c r="I221" s="7">
        <f>[1]ByCountry!I22/1000</f>
        <v>0</v>
      </c>
      <c r="J221" s="7">
        <f>[1]ByCountry!J22/1000</f>
        <v>0</v>
      </c>
      <c r="K221" s="7">
        <f>[1]ByCountry!K22/1000</f>
        <v>0</v>
      </c>
      <c r="L221" s="7">
        <f>[1]ByCountry!L22/1000</f>
        <v>0</v>
      </c>
      <c r="M221" s="7">
        <f>[1]ByCountry!M22/1000</f>
        <v>0</v>
      </c>
      <c r="N221" s="7">
        <f>[1]ByCountry!N22/1000</f>
        <v>0</v>
      </c>
      <c r="O221" s="7">
        <f>[1]ByCountry!O22/1000</f>
        <v>0</v>
      </c>
      <c r="P221" s="7">
        <f>[1]ByCountry!P22/1000</f>
        <v>0</v>
      </c>
      <c r="Q221" s="7">
        <f>[1]ByCountry!Q22/1000</f>
        <v>0</v>
      </c>
      <c r="R221" s="7">
        <f>[1]ByCountry!R22/1000</f>
        <v>0</v>
      </c>
      <c r="S221" s="7">
        <f>[1]ByCountry!S22/1000</f>
        <v>0</v>
      </c>
      <c r="T221" s="7">
        <f>[1]ByCountry!T22/1000</f>
        <v>0</v>
      </c>
      <c r="U221" s="7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28"/>
  <sheetViews>
    <sheetView workbookViewId="0">
      <selection activeCell="S10" sqref="S10"/>
    </sheetView>
  </sheetViews>
  <sheetFormatPr defaultRowHeight="14.4" x14ac:dyDescent="0.3"/>
  <sheetData>
    <row r="2" spans="1:7" x14ac:dyDescent="0.3">
      <c r="B2" t="s">
        <v>54</v>
      </c>
      <c r="C2" t="s">
        <v>57</v>
      </c>
      <c r="D2" t="s">
        <v>55</v>
      </c>
      <c r="E2" t="s">
        <v>63</v>
      </c>
      <c r="G2" t="s">
        <v>64</v>
      </c>
    </row>
    <row r="3" spans="1:7" x14ac:dyDescent="0.3">
      <c r="A3">
        <v>2010</v>
      </c>
      <c r="B3">
        <f>[1]Sum!L101</f>
        <v>270557.86791888962</v>
      </c>
      <c r="C3">
        <f>[2]Sum!L101</f>
        <v>270557.86791888962</v>
      </c>
      <c r="D3">
        <f>[3]Sum!L101</f>
        <v>270557.86791888962</v>
      </c>
      <c r="E3">
        <f>[5]Sum!L101</f>
        <v>270559.74411888962</v>
      </c>
    </row>
    <row r="4" spans="1:7" x14ac:dyDescent="0.3">
      <c r="A4">
        <v>2011</v>
      </c>
      <c r="B4">
        <f>[1]Sum!L102</f>
        <v>279553.60488489125</v>
      </c>
      <c r="C4">
        <f>[2]Sum!L102</f>
        <v>279585.23492208967</v>
      </c>
      <c r="D4">
        <f>[3]Sum!L102</f>
        <v>279531.79192249919</v>
      </c>
      <c r="E4">
        <f>[5]Sum!L102</f>
        <v>279588.34780117922</v>
      </c>
    </row>
    <row r="5" spans="1:7" x14ac:dyDescent="0.3">
      <c r="A5">
        <v>2012</v>
      </c>
      <c r="B5">
        <f>[1]Sum!L103</f>
        <v>289843.01558097132</v>
      </c>
      <c r="C5">
        <f>[2]Sum!L103</f>
        <v>289986.26042162877</v>
      </c>
      <c r="D5">
        <f>[3]Sum!L103</f>
        <v>289858.05630719999</v>
      </c>
      <c r="E5">
        <f>[5]Sum!L103</f>
        <v>289991.92348027678</v>
      </c>
    </row>
    <row r="6" spans="1:7" x14ac:dyDescent="0.3">
      <c r="A6">
        <v>2013</v>
      </c>
      <c r="B6">
        <f>[1]Sum!L104</f>
        <v>299809.55554641603</v>
      </c>
      <c r="C6">
        <f>[2]Sum!L104</f>
        <v>299861.42957008799</v>
      </c>
      <c r="D6">
        <f>[3]Sum!L104</f>
        <v>299722.31112672959</v>
      </c>
      <c r="E6">
        <f>[5]Sum!L104</f>
        <v>299833.43978631846</v>
      </c>
    </row>
    <row r="7" spans="1:7" x14ac:dyDescent="0.3">
      <c r="A7">
        <v>2014</v>
      </c>
      <c r="B7">
        <f>[1]Sum!L105</f>
        <v>302768.55523665599</v>
      </c>
      <c r="C7">
        <f>[2]Sum!L105</f>
        <v>302772.64345513441</v>
      </c>
      <c r="D7">
        <f>[3]Sum!L105</f>
        <v>302699.97612007201</v>
      </c>
      <c r="E7">
        <f>[5]Sum!L105</f>
        <v>302778.63843202079</v>
      </c>
    </row>
    <row r="8" spans="1:7" x14ac:dyDescent="0.3">
      <c r="A8">
        <v>2015</v>
      </c>
      <c r="B8">
        <f>[1]Sum!L106</f>
        <v>309243.33743602078</v>
      </c>
      <c r="C8">
        <f>[2]Sum!L106</f>
        <v>309236.47342220158</v>
      </c>
      <c r="D8">
        <f>[3]Sum!L106</f>
        <v>309179.1725331936</v>
      </c>
      <c r="E8">
        <f>[5]Sum!L106</f>
        <v>309957.54897758394</v>
      </c>
    </row>
    <row r="9" spans="1:7" x14ac:dyDescent="0.3">
      <c r="A9">
        <v>2016</v>
      </c>
      <c r="B9">
        <f>[1]Sum!L107</f>
        <v>326828.84932189924</v>
      </c>
      <c r="C9">
        <f>[2]Sum!L107</f>
        <v>326945.92218092631</v>
      </c>
      <c r="D9">
        <f>[3]Sum!L107</f>
        <v>326721.19009518711</v>
      </c>
      <c r="E9">
        <f>[5]Sum!L107</f>
        <v>327874.90110798238</v>
      </c>
    </row>
    <row r="10" spans="1:7" x14ac:dyDescent="0.3">
      <c r="A10">
        <v>2017</v>
      </c>
      <c r="B10">
        <f>[1]Sum!L108</f>
        <v>330794.91184392961</v>
      </c>
      <c r="C10">
        <f>[2]Sum!L108</f>
        <v>330669.47697840474</v>
      </c>
      <c r="D10">
        <f>[3]Sum!L108</f>
        <v>330675.89146731846</v>
      </c>
      <c r="E10">
        <f>[5]Sum!L108</f>
        <v>330893.98273826396</v>
      </c>
    </row>
    <row r="11" spans="1:7" x14ac:dyDescent="0.3">
      <c r="A11">
        <v>2018</v>
      </c>
      <c r="B11">
        <f>[1]Sum!L109</f>
        <v>332700.92072450399</v>
      </c>
      <c r="C11">
        <f>[2]Sum!L109</f>
        <v>332278.36944128643</v>
      </c>
      <c r="D11">
        <f>[3]Sum!L109</f>
        <v>334551.39483836165</v>
      </c>
      <c r="E11">
        <f>[5]Sum!L109</f>
        <v>333339.61167573597</v>
      </c>
    </row>
    <row r="12" spans="1:7" x14ac:dyDescent="0.3">
      <c r="A12">
        <v>2019</v>
      </c>
      <c r="B12">
        <f>[1]Sum!L110</f>
        <v>337446.66932443203</v>
      </c>
      <c r="C12">
        <f>[2]Sum!L110</f>
        <v>337038.56628781446</v>
      </c>
      <c r="D12">
        <f>[3]Sum!L110</f>
        <v>342160.91535041278</v>
      </c>
      <c r="E12">
        <f>[5]Sum!L110</f>
        <v>337897.44885746407</v>
      </c>
    </row>
    <row r="13" spans="1:7" x14ac:dyDescent="0.3">
      <c r="A13">
        <v>2020</v>
      </c>
      <c r="B13">
        <f>[1]Sum!L111</f>
        <v>340888.75231404963</v>
      </c>
      <c r="C13">
        <f>[2]Sum!L111</f>
        <v>340823.23581792478</v>
      </c>
      <c r="D13">
        <f>[3]Sum!L111</f>
        <v>346136.09192531044</v>
      </c>
      <c r="E13">
        <f>[5]Sum!L111</f>
        <v>343940.46613208641</v>
      </c>
    </row>
    <row r="14" spans="1:7" x14ac:dyDescent="0.3">
      <c r="A14">
        <v>2021</v>
      </c>
      <c r="B14">
        <f>[1]Sum!L112</f>
        <v>340746.83669687045</v>
      </c>
      <c r="C14">
        <f>[2]Sum!L112</f>
        <v>346487.1483034945</v>
      </c>
      <c r="D14">
        <f>[3]Sum!L112</f>
        <v>348491.10629750398</v>
      </c>
      <c r="E14">
        <f>[5]Sum!L112</f>
        <v>352179.40910687036</v>
      </c>
    </row>
    <row r="15" spans="1:7" x14ac:dyDescent="0.3">
      <c r="A15">
        <v>2022</v>
      </c>
      <c r="B15">
        <f>[1]Sum!L113</f>
        <v>340830.17595375841</v>
      </c>
      <c r="C15">
        <f>[2]Sum!L113</f>
        <v>350258.98798236478</v>
      </c>
      <c r="D15">
        <f>[3]Sum!L113</f>
        <v>348381.59594178235</v>
      </c>
      <c r="E15">
        <f>[5]Sum!L113</f>
        <v>359097.31141957926</v>
      </c>
    </row>
    <row r="16" spans="1:7" x14ac:dyDescent="0.3">
      <c r="A16">
        <v>2023</v>
      </c>
      <c r="B16">
        <f>[1]Sum!L114</f>
        <v>328818.43356847198</v>
      </c>
      <c r="C16">
        <f>[2]Sum!L114</f>
        <v>346505.51679745445</v>
      </c>
      <c r="D16">
        <f>[3]Sum!L114</f>
        <v>336371.26420277276</v>
      </c>
      <c r="E16">
        <f>[5]Sum!L114</f>
        <v>359295.10148402397</v>
      </c>
    </row>
    <row r="17" spans="1:7" x14ac:dyDescent="0.3">
      <c r="A17">
        <v>2024</v>
      </c>
      <c r="B17">
        <f>[1]Sum!L115</f>
        <v>322827.61336387199</v>
      </c>
      <c r="C17">
        <f>[2]Sum!L115</f>
        <v>348273.9516086544</v>
      </c>
      <c r="D17">
        <f>[3]Sum!L115</f>
        <v>330381.20697137277</v>
      </c>
      <c r="E17">
        <f>[5]Sum!L115</f>
        <v>353304.28127942397</v>
      </c>
    </row>
    <row r="18" spans="1:7" x14ac:dyDescent="0.3">
      <c r="A18">
        <v>2025</v>
      </c>
      <c r="B18">
        <f>[1]Sum!L116</f>
        <v>311676.878974272</v>
      </c>
      <c r="C18">
        <f>[2]Sum!L116</f>
        <v>338402.20568185445</v>
      </c>
      <c r="D18">
        <f>[3]Sum!L116</f>
        <v>319304.04773537273</v>
      </c>
      <c r="E18">
        <f>[5]Sum!L116</f>
        <v>342321.14631662396</v>
      </c>
    </row>
    <row r="19" spans="1:7" x14ac:dyDescent="0.3">
      <c r="A19">
        <v>2026</v>
      </c>
      <c r="B19">
        <f>[1]Sum!L117</f>
        <v>310494.43101520318</v>
      </c>
      <c r="C19">
        <f>[2]Sum!L117</f>
        <v>338907.77537066879</v>
      </c>
      <c r="D19">
        <f>[3]Sum!L117</f>
        <v>318039.61054788966</v>
      </c>
      <c r="E19">
        <f>[5]Sum!L117</f>
        <v>342311.24866733758</v>
      </c>
    </row>
    <row r="20" spans="1:7" x14ac:dyDescent="0.3">
      <c r="A20">
        <v>2027</v>
      </c>
      <c r="B20">
        <f>[1]Sum!L118</f>
        <v>309551.13009961438</v>
      </c>
      <c r="C20">
        <f>[2]Sum!L118</f>
        <v>339446.64067787997</v>
      </c>
      <c r="D20">
        <f>[3]Sum!L118</f>
        <v>316575.75946158241</v>
      </c>
      <c r="E20">
        <f>[5]Sum!L118</f>
        <v>342619.22846849757</v>
      </c>
    </row>
    <row r="21" spans="1:7" x14ac:dyDescent="0.3">
      <c r="A21">
        <v>2028</v>
      </c>
      <c r="B21">
        <f>[1]Sum!L119</f>
        <v>310468.71942241438</v>
      </c>
      <c r="C21">
        <f>[2]Sum!L119</f>
        <v>339743.61127787997</v>
      </c>
      <c r="D21">
        <f>[3]Sum!L119</f>
        <v>317343.67816851358</v>
      </c>
      <c r="E21">
        <f>[5]Sum!L119</f>
        <v>343426.71272267523</v>
      </c>
    </row>
    <row r="22" spans="1:7" x14ac:dyDescent="0.3">
      <c r="A22">
        <v>2029</v>
      </c>
      <c r="B22">
        <f>[1]Sum!L120</f>
        <v>309702.73519309924</v>
      </c>
      <c r="C22">
        <f>[2]Sum!L120</f>
        <v>340063.94587787997</v>
      </c>
      <c r="D22">
        <f>[3]Sum!L120</f>
        <v>317008.72960874886</v>
      </c>
      <c r="E22">
        <f>[5]Sum!L120</f>
        <v>343602.06492077763</v>
      </c>
    </row>
    <row r="23" spans="1:7" x14ac:dyDescent="0.3">
      <c r="A23">
        <v>2030</v>
      </c>
      <c r="B23">
        <f>[1]Sum!L121</f>
        <v>307193.08782336966</v>
      </c>
      <c r="C23">
        <f>[2]Sum!L121</f>
        <v>339605.32911436318</v>
      </c>
      <c r="D23">
        <f>[3]Sum!L121</f>
        <v>312868.77755031839</v>
      </c>
      <c r="E23">
        <f>[5]Sum!L121</f>
        <v>342210.57497999037</v>
      </c>
      <c r="G23">
        <f>C23-B23</f>
        <v>32412.241290993523</v>
      </c>
    </row>
    <row r="24" spans="1:7" x14ac:dyDescent="0.3">
      <c r="A24">
        <v>2031</v>
      </c>
      <c r="B24">
        <f>[1]Sum!L122</f>
        <v>300867.05563004635</v>
      </c>
      <c r="C24">
        <f>[2]Sum!L122</f>
        <v>317395.31858131196</v>
      </c>
      <c r="D24">
        <f>[3]Sum!L122</f>
        <v>311796.78126400325</v>
      </c>
      <c r="E24">
        <f>[5]Sum!L122</f>
        <v>338605.54693713604</v>
      </c>
    </row>
    <row r="26" spans="1:7" x14ac:dyDescent="0.3">
      <c r="A26">
        <v>2040</v>
      </c>
      <c r="B26">
        <f>[1]Sum!L123</f>
        <v>288217.76398655522</v>
      </c>
      <c r="C26">
        <f>[2]Sum!L123</f>
        <v>311158.45798290236</v>
      </c>
      <c r="D26">
        <f>[3]Sum!L123</f>
        <v>285846.50012075529</v>
      </c>
      <c r="E26">
        <f>[5]Sum!L123</f>
        <v>365595.51251928479</v>
      </c>
    </row>
    <row r="28" spans="1:7" x14ac:dyDescent="0.3">
      <c r="A28">
        <v>2050</v>
      </c>
      <c r="B28">
        <f>[1]Sum!L124</f>
        <v>177320.51072829601</v>
      </c>
      <c r="C28">
        <f>[2]Sum!L124</f>
        <v>393084.80906464322</v>
      </c>
      <c r="D28">
        <f>[3]Sum!L124</f>
        <v>165048.61753048317</v>
      </c>
      <c r="E28">
        <f>[5]Sum!L124</f>
        <v>364035.36971574719</v>
      </c>
      <c r="G28">
        <f>C28-B28</f>
        <v>215764.29833634722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N14"/>
  <sheetViews>
    <sheetView workbookViewId="0">
      <selection activeCell="S10" sqref="S10"/>
    </sheetView>
  </sheetViews>
  <sheetFormatPr defaultRowHeight="14.4" x14ac:dyDescent="0.3"/>
  <sheetData>
    <row r="2" spans="1:14" x14ac:dyDescent="0.3">
      <c r="C2" t="s">
        <v>65</v>
      </c>
      <c r="D2" t="s">
        <v>66</v>
      </c>
      <c r="E2" t="s">
        <v>67</v>
      </c>
      <c r="F2" t="s">
        <v>68</v>
      </c>
      <c r="G2" t="s">
        <v>2</v>
      </c>
      <c r="H2" t="s">
        <v>5</v>
      </c>
      <c r="I2" t="s">
        <v>69</v>
      </c>
      <c r="J2" t="s">
        <v>70</v>
      </c>
      <c r="K2" t="s">
        <v>3</v>
      </c>
      <c r="L2" t="s">
        <v>25</v>
      </c>
      <c r="M2" t="s">
        <v>71</v>
      </c>
      <c r="N2" t="s">
        <v>72</v>
      </c>
    </row>
    <row r="3" spans="1:14" x14ac:dyDescent="0.3">
      <c r="A3" t="s">
        <v>54</v>
      </c>
      <c r="B3">
        <v>2030</v>
      </c>
      <c r="C3" s="1">
        <f>[1]Sum!C30</f>
        <v>312408.75599999999</v>
      </c>
      <c r="D3" s="1">
        <f>[1]Sum!D30</f>
        <v>0</v>
      </c>
      <c r="E3" s="1">
        <f>[1]Sum!E30</f>
        <v>6493.9632000000001</v>
      </c>
      <c r="F3" s="1">
        <f>[1]Sum!F30</f>
        <v>16521.36</v>
      </c>
      <c r="G3" s="1">
        <f>[1]Sum!G30</f>
        <v>139168.63079999998</v>
      </c>
      <c r="H3" s="1">
        <f>[1]Sum!H30</f>
        <v>10189.193999999998</v>
      </c>
      <c r="I3" s="1">
        <f>[1]Sum!I30</f>
        <v>36409.012799999997</v>
      </c>
      <c r="J3" s="1">
        <f>[1]Sum!J30</f>
        <v>1120.5791999999999</v>
      </c>
      <c r="K3" s="1">
        <f>[1]Sum!K30</f>
        <v>50458.476000000002</v>
      </c>
      <c r="L3" s="1">
        <f>[1]Sum!Q30</f>
        <v>113.70480000000001</v>
      </c>
      <c r="M3" s="1">
        <f>[1]Sum!S30</f>
        <v>6197.7875999999997</v>
      </c>
      <c r="N3" s="1">
        <f>[1]Sum!T30</f>
        <v>45682.436399999999</v>
      </c>
    </row>
    <row r="4" spans="1:14" x14ac:dyDescent="0.3">
      <c r="B4">
        <v>2040</v>
      </c>
      <c r="C4" s="1">
        <f>[1]Sum!C32</f>
        <v>294631.73759999999</v>
      </c>
      <c r="D4" s="1">
        <f>[1]Sum!D32</f>
        <v>0</v>
      </c>
      <c r="E4" s="1">
        <f>[1]Sum!E32</f>
        <v>6517.6152000000011</v>
      </c>
      <c r="F4" s="1">
        <f>[1]Sum!F32</f>
        <v>25959.2088</v>
      </c>
      <c r="G4" s="1">
        <f>[1]Sum!G32</f>
        <v>192012.71759999997</v>
      </c>
      <c r="H4" s="1">
        <f>[1]Sum!H32</f>
        <v>15302.668799999999</v>
      </c>
      <c r="I4" s="1">
        <f>[1]Sum!I32</f>
        <v>30332.7264</v>
      </c>
      <c r="J4" s="1">
        <f>[1]Sum!J32</f>
        <v>13953.453599999999</v>
      </c>
      <c r="K4" s="1">
        <f>[1]Sum!K32</f>
        <v>79249.880399999995</v>
      </c>
      <c r="L4" s="1">
        <f>[1]Sum!Q32</f>
        <v>62.458799999999997</v>
      </c>
      <c r="M4" s="1">
        <f>[1]Sum!S32</f>
        <v>7642.4868000000006</v>
      </c>
      <c r="N4" s="1">
        <f>[1]Sum!T32</f>
        <v>145137.0816</v>
      </c>
    </row>
    <row r="5" spans="1:14" x14ac:dyDescent="0.3">
      <c r="B5">
        <v>2050</v>
      </c>
      <c r="C5" s="1">
        <f>[1]Sum!C33</f>
        <v>170200.31759999998</v>
      </c>
      <c r="D5" s="1">
        <f>[1]Sum!D33</f>
        <v>0</v>
      </c>
      <c r="E5" s="1">
        <f>[1]Sum!E33</f>
        <v>10152.752399999999</v>
      </c>
      <c r="F5" s="1">
        <f>[1]Sum!F33</f>
        <v>45859.6512</v>
      </c>
      <c r="G5" s="1">
        <f>[1]Sum!G33</f>
        <v>191662.31759999998</v>
      </c>
      <c r="H5" s="1">
        <f>[1]Sum!H33</f>
        <v>14534.9424</v>
      </c>
      <c r="I5" s="1">
        <f>[1]Sum!I33</f>
        <v>763.60919999999999</v>
      </c>
      <c r="J5" s="1">
        <f>[1]Sum!J33</f>
        <v>333455.18159999995</v>
      </c>
      <c r="K5" s="1">
        <f>[1]Sum!K33</f>
        <v>93876.627599999978</v>
      </c>
      <c r="L5" s="1">
        <f>[1]Sum!Q33</f>
        <v>95.221199999999996</v>
      </c>
      <c r="M5" s="1">
        <f>[1]Sum!S33</f>
        <v>7989.2952000000005</v>
      </c>
      <c r="N5" s="1">
        <f>[1]Sum!T33</f>
        <v>176892.0816</v>
      </c>
    </row>
    <row r="6" spans="1:14" x14ac:dyDescent="0.3">
      <c r="A6" t="s">
        <v>57</v>
      </c>
      <c r="B6">
        <v>2030</v>
      </c>
      <c r="C6">
        <f>[2]Sum!C30</f>
        <v>338090.62319999997</v>
      </c>
      <c r="D6">
        <f>[2]Sum!D30</f>
        <v>0</v>
      </c>
      <c r="E6">
        <f>[2]Sum!E30</f>
        <v>26841.078000000005</v>
      </c>
      <c r="F6">
        <f>[2]Sum!F30</f>
        <v>83688.484799999991</v>
      </c>
      <c r="G6">
        <f>[2]Sum!G30</f>
        <v>140383.4676</v>
      </c>
      <c r="H6">
        <f>[2]Sum!H30</f>
        <v>11785.879200000001</v>
      </c>
      <c r="I6">
        <f>[2]Sum!I30</f>
        <v>3463.1783999999998</v>
      </c>
      <c r="J6">
        <f>[2]Sum!J30</f>
        <v>1120.5791999999999</v>
      </c>
      <c r="K6">
        <f>[2]Sum!K30</f>
        <v>21911.212799999998</v>
      </c>
      <c r="L6">
        <f>[2]Sum!Q30</f>
        <v>263.06279999999998</v>
      </c>
      <c r="M6">
        <f>[2]Sum!S30</f>
        <v>6182.8079999999991</v>
      </c>
      <c r="N6">
        <f>[2]Sum!T30</f>
        <v>0</v>
      </c>
    </row>
    <row r="7" spans="1:14" x14ac:dyDescent="0.3">
      <c r="B7">
        <v>2040</v>
      </c>
      <c r="C7">
        <f>[2]Sum!C32</f>
        <v>311104.56719999993</v>
      </c>
      <c r="D7">
        <f>[2]Sum!D32</f>
        <v>0</v>
      </c>
      <c r="E7">
        <f>[2]Sum!E32</f>
        <v>28925.257199999996</v>
      </c>
      <c r="F7">
        <f>[2]Sum!F32</f>
        <v>242172.82799999998</v>
      </c>
      <c r="G7">
        <f>[2]Sum!G32</f>
        <v>192881.9724</v>
      </c>
      <c r="H7">
        <f>[2]Sum!H32</f>
        <v>19141.038</v>
      </c>
      <c r="I7">
        <f>[2]Sum!I32</f>
        <v>87.862799999999993</v>
      </c>
      <c r="J7">
        <f>[2]Sum!J32</f>
        <v>28.032</v>
      </c>
      <c r="K7">
        <f>[2]Sum!K32</f>
        <v>26864.730000000003</v>
      </c>
      <c r="L7">
        <f>[2]Sum!Q32</f>
        <v>527.96519999999998</v>
      </c>
      <c r="M7">
        <f>[2]Sum!S32</f>
        <v>7781.8584000000001</v>
      </c>
      <c r="N7">
        <f>[2]Sum!T32</f>
        <v>0</v>
      </c>
    </row>
    <row r="8" spans="1:14" x14ac:dyDescent="0.3">
      <c r="B8">
        <v>2050</v>
      </c>
      <c r="C8">
        <f>[2]Sum!C33</f>
        <v>381354.59879999998</v>
      </c>
      <c r="D8">
        <f>[2]Sum!D33</f>
        <v>0</v>
      </c>
      <c r="E8">
        <f>[2]Sum!E33</f>
        <v>75446.901599999983</v>
      </c>
      <c r="F8">
        <f>[2]Sum!F33</f>
        <v>361308.82799999998</v>
      </c>
      <c r="G8">
        <f>[2]Sum!G33</f>
        <v>195019.2372</v>
      </c>
      <c r="H8">
        <f>[2]Sum!H33</f>
        <v>19359.599999999999</v>
      </c>
      <c r="I8">
        <f>[2]Sum!I33</f>
        <v>0</v>
      </c>
      <c r="J8">
        <f>[2]Sum!J33</f>
        <v>0</v>
      </c>
      <c r="K8">
        <f>[2]Sum!K33</f>
        <v>31158.268800000002</v>
      </c>
      <c r="L8">
        <f>[2]Sum!Q33</f>
        <v>725.6783999999999</v>
      </c>
      <c r="M8">
        <f>[2]Sum!S33</f>
        <v>8560.7975999999999</v>
      </c>
      <c r="N8">
        <f>[2]Sum!T33</f>
        <v>0</v>
      </c>
    </row>
    <row r="9" spans="1:14" x14ac:dyDescent="0.3">
      <c r="A9" t="s">
        <v>55</v>
      </c>
      <c r="B9">
        <v>2030</v>
      </c>
      <c r="C9">
        <f>[3]Sum!C30</f>
        <v>315892.95839999994</v>
      </c>
      <c r="D9">
        <f>[3]Sum!D30</f>
        <v>11.4756</v>
      </c>
      <c r="E9">
        <f>[3]Sum!E30</f>
        <v>12900.413999999999</v>
      </c>
      <c r="F9">
        <f>[3]Sum!F30</f>
        <v>26917.0272</v>
      </c>
      <c r="G9">
        <f>[3]Sum!G30</f>
        <v>92320.150800000003</v>
      </c>
      <c r="H9">
        <f>[3]Sum!H30</f>
        <v>15958.179599999999</v>
      </c>
      <c r="I9">
        <f>[3]Sum!I30</f>
        <v>61452.363599999997</v>
      </c>
      <c r="J9">
        <f>[3]Sum!J30</f>
        <v>1120.5791999999999</v>
      </c>
      <c r="K9">
        <f>[3]Sum!K30</f>
        <v>47515.378799999999</v>
      </c>
      <c r="L9">
        <f>[3]Sum!Q30</f>
        <v>80.3292</v>
      </c>
      <c r="M9">
        <f>[3]Sum!S30</f>
        <v>6183.1583999999993</v>
      </c>
      <c r="N9">
        <f>[3]Sum!T30</f>
        <v>42410.839199999995</v>
      </c>
    </row>
    <row r="10" spans="1:14" x14ac:dyDescent="0.3">
      <c r="B10">
        <v>2040</v>
      </c>
      <c r="C10">
        <f>[3]Sum!C32</f>
        <v>290535.38639999996</v>
      </c>
      <c r="D10">
        <f>[3]Sum!D32</f>
        <v>0</v>
      </c>
      <c r="E10">
        <f>[3]Sum!E32</f>
        <v>16237.711199999998</v>
      </c>
      <c r="F10">
        <f>[3]Sum!F32</f>
        <v>29427.468000000001</v>
      </c>
      <c r="G10">
        <f>[3]Sum!G32</f>
        <v>106006.24920000002</v>
      </c>
      <c r="H10">
        <f>[3]Sum!H32</f>
        <v>23126.838</v>
      </c>
      <c r="I10">
        <f>[3]Sum!I32</f>
        <v>63817.914000000004</v>
      </c>
      <c r="J10">
        <f>[3]Sum!J32</f>
        <v>57906.753600000004</v>
      </c>
      <c r="K10">
        <f>[3]Sum!K32</f>
        <v>94396.270799999984</v>
      </c>
      <c r="L10">
        <f>[3]Sum!Q32</f>
        <v>62.984399999999994</v>
      </c>
      <c r="M10">
        <f>[3]Sum!S32</f>
        <v>7750.5852000000004</v>
      </c>
      <c r="N10">
        <f>[3]Sum!T32</f>
        <v>119410.626</v>
      </c>
    </row>
    <row r="11" spans="1:14" x14ac:dyDescent="0.3">
      <c r="B11">
        <v>2050</v>
      </c>
      <c r="C11">
        <f>[3]Sum!C33</f>
        <v>154634.49840000001</v>
      </c>
      <c r="D11">
        <f>[3]Sum!D33</f>
        <v>0</v>
      </c>
      <c r="E11">
        <f>[3]Sum!E33</f>
        <v>13868.656800000001</v>
      </c>
      <c r="F11">
        <f>[3]Sum!F33</f>
        <v>58613.773199999996</v>
      </c>
      <c r="G11">
        <f>[3]Sum!G33</f>
        <v>111123.49080000001</v>
      </c>
      <c r="H11">
        <f>[3]Sum!H33</f>
        <v>21106.168799999999</v>
      </c>
      <c r="I11">
        <f>[3]Sum!I33</f>
        <v>34209.902399999999</v>
      </c>
      <c r="J11">
        <f>[3]Sum!J33</f>
        <v>342776.61</v>
      </c>
      <c r="K11">
        <f>[3]Sum!K33</f>
        <v>106685.49959999998</v>
      </c>
      <c r="L11">
        <f>[3]Sum!Q33</f>
        <v>82.519199999999998</v>
      </c>
      <c r="M11">
        <f>[3]Sum!S33</f>
        <v>8169.6635999999999</v>
      </c>
      <c r="N11">
        <f>[3]Sum!T33</f>
        <v>188579.58599999998</v>
      </c>
    </row>
    <row r="12" spans="1:14" x14ac:dyDescent="0.3">
      <c r="A12" t="s">
        <v>63</v>
      </c>
      <c r="B12">
        <v>2030</v>
      </c>
      <c r="C12">
        <f>[5]Sum!C30</f>
        <v>346594.56839999999</v>
      </c>
      <c r="D12">
        <f>[5]Sum!D30</f>
        <v>0</v>
      </c>
      <c r="E12">
        <f>[5]Sum!E30</f>
        <v>13297.8552</v>
      </c>
      <c r="F12">
        <f>[5]Sum!F30</f>
        <v>12783.818399999998</v>
      </c>
      <c r="G12">
        <f>[5]Sum!G30</f>
        <v>133465.43279999998</v>
      </c>
      <c r="H12">
        <f>[5]Sum!H30</f>
        <v>8762.8031999999985</v>
      </c>
      <c r="I12">
        <f>[5]Sum!I30</f>
        <v>18623.234400000001</v>
      </c>
      <c r="J12">
        <f>[5]Sum!J30</f>
        <v>1120.5791999999999</v>
      </c>
      <c r="K12">
        <f>[5]Sum!K30</f>
        <v>44052.112799999995</v>
      </c>
      <c r="L12">
        <f>[5]Sum!Q30</f>
        <v>110.46359999999999</v>
      </c>
      <c r="M12">
        <f>[5]Sum!S30</f>
        <v>6103.004399999998</v>
      </c>
      <c r="N12">
        <f>[5]Sum!T30</f>
        <v>41138.624400000001</v>
      </c>
    </row>
    <row r="13" spans="1:14" x14ac:dyDescent="0.3">
      <c r="B13">
        <v>2040</v>
      </c>
      <c r="C13">
        <f>[5]Sum!C32</f>
        <v>376885.33439999993</v>
      </c>
      <c r="D13">
        <f>[5]Sum!D32</f>
        <v>0</v>
      </c>
      <c r="E13">
        <f>[5]Sum!E32</f>
        <v>10683.345600000001</v>
      </c>
      <c r="F13">
        <f>[5]Sum!F32</f>
        <v>17403.054</v>
      </c>
      <c r="G13">
        <f>[5]Sum!G32</f>
        <v>184702.41</v>
      </c>
      <c r="H13">
        <f>[5]Sum!H32</f>
        <v>6766.9247999999989</v>
      </c>
      <c r="I13">
        <f>[5]Sum!I32</f>
        <v>14803.699200000001</v>
      </c>
      <c r="J13">
        <f>[5]Sum!J32</f>
        <v>2680.56</v>
      </c>
      <c r="K13">
        <f>[5]Sum!K32</f>
        <v>52090.201199999996</v>
      </c>
      <c r="L13">
        <f>[5]Sum!Q32</f>
        <v>103.01760000000002</v>
      </c>
      <c r="M13">
        <f>[5]Sum!S32</f>
        <v>7603.7676000000001</v>
      </c>
      <c r="N13">
        <f>[5]Sum!T32</f>
        <v>137514.83040000001</v>
      </c>
    </row>
    <row r="14" spans="1:14" x14ac:dyDescent="0.3">
      <c r="B14">
        <v>2050</v>
      </c>
      <c r="C14">
        <f>[5]Sum!C33</f>
        <v>373453.16640000005</v>
      </c>
      <c r="D14">
        <f>[5]Sum!D33</f>
        <v>0</v>
      </c>
      <c r="E14">
        <f>[5]Sum!E33</f>
        <v>11587.465200000002</v>
      </c>
      <c r="F14">
        <f>[5]Sum!F33</f>
        <v>24340.7988</v>
      </c>
      <c r="G14">
        <f>[5]Sum!G33</f>
        <v>184959.34079999998</v>
      </c>
      <c r="H14">
        <f>[5]Sum!H33</f>
        <v>6570</v>
      </c>
      <c r="I14">
        <f>[5]Sum!I33</f>
        <v>2076.6455999999998</v>
      </c>
      <c r="J14">
        <f>[5]Sum!J33</f>
        <v>217042.31519999995</v>
      </c>
      <c r="K14">
        <f>[5]Sum!K33</f>
        <v>66568.378799999991</v>
      </c>
      <c r="L14">
        <f>[5]Sum!Q33</f>
        <v>146.0292</v>
      </c>
      <c r="M14">
        <f>[5]Sum!S33</f>
        <v>8047.811999999999</v>
      </c>
      <c r="N14">
        <f>[5]Sum!T33</f>
        <v>153444.62759999998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RefCO2vsRE</vt:lpstr>
      <vt:lpstr>REvsREnoGInga</vt:lpstr>
      <vt:lpstr>REvsREnoCO2</vt:lpstr>
      <vt:lpstr>RE</vt:lpstr>
      <vt:lpstr>co2</vt:lpstr>
      <vt:lpstr>2040-2050</vt:lpstr>
      <vt:lpstr>eps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Merven</dc:creator>
  <cp:lastModifiedBy>bruno merven</cp:lastModifiedBy>
  <dcterms:created xsi:type="dcterms:W3CDTF">2011-10-26T11:38:53Z</dcterms:created>
  <dcterms:modified xsi:type="dcterms:W3CDTF">2013-04-05T10:18:30Z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127175927162170</vt:r8>
  </property>
</Properties>
</file>